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SoilPileforExcel\"/>
    </mc:Choice>
  </mc:AlternateContent>
  <bookViews>
    <workbookView xWindow="0" yWindow="0" windowWidth="25125" windowHeight="12450" tabRatio="818" activeTab="1"/>
  </bookViews>
  <sheets>
    <sheet name="ご利用方法" sheetId="48" r:id="rId1"/>
    <sheet name="入力 (1)" sheetId="44" r:id="rId2"/>
    <sheet name="入力 (2)" sheetId="50" r:id="rId3"/>
    <sheet name="場所打ち杭" sheetId="47" state="hidden" r:id="rId4"/>
    <sheet name="鋼管ソイルセメント" sheetId="49"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J371" i="47" l="1"/>
  <c r="N371" i="47"/>
  <c r="J372" i="47"/>
  <c r="N372" i="47"/>
  <c r="J373" i="47"/>
  <c r="N373" i="47"/>
  <c r="J374" i="47"/>
  <c r="N374" i="47"/>
  <c r="J375" i="47"/>
  <c r="N375" i="47"/>
  <c r="J376" i="47"/>
  <c r="N376" i="47"/>
  <c r="J377" i="47"/>
  <c r="N377" i="47"/>
  <c r="J378" i="47"/>
  <c r="N378" i="47"/>
  <c r="J379" i="47"/>
  <c r="N379" i="47"/>
  <c r="J380" i="47"/>
  <c r="N380" i="47"/>
  <c r="J381" i="47"/>
  <c r="N381" i="47"/>
  <c r="J382" i="47"/>
  <c r="N382" i="47"/>
  <c r="J383" i="47"/>
  <c r="N383" i="47"/>
  <c r="J384" i="47"/>
  <c r="N384" i="47"/>
  <c r="J385" i="47"/>
  <c r="N385" i="47"/>
  <c r="N370" i="47"/>
  <c r="J370" i="47"/>
  <c r="J393" i="47"/>
  <c r="N393" i="47"/>
  <c r="J394" i="47"/>
  <c r="N394" i="47"/>
  <c r="J395" i="47"/>
  <c r="N395" i="47"/>
  <c r="J396" i="47"/>
  <c r="N396" i="47"/>
  <c r="J397" i="47"/>
  <c r="N397" i="47"/>
  <c r="J398" i="47"/>
  <c r="N398" i="47"/>
  <c r="J399" i="47"/>
  <c r="N399" i="47"/>
  <c r="J400" i="47"/>
  <c r="N400" i="47"/>
  <c r="J401" i="47"/>
  <c r="N401" i="47"/>
  <c r="J402" i="47"/>
  <c r="N402" i="47"/>
  <c r="J403" i="47"/>
  <c r="N403" i="47"/>
  <c r="J404" i="47"/>
  <c r="N404" i="47"/>
  <c r="J405" i="47"/>
  <c r="N405" i="47"/>
  <c r="J406" i="47"/>
  <c r="N406" i="47"/>
  <c r="J407" i="47"/>
  <c r="N407" i="47"/>
  <c r="N392" i="47"/>
  <c r="J392" i="47"/>
  <c r="R2093" i="49"/>
  <c r="R2093" i="47" l="1"/>
  <c r="M8" i="50" l="1"/>
  <c r="L20" i="50"/>
  <c r="L17" i="50"/>
  <c r="L14" i="50"/>
  <c r="AF1198" i="50"/>
  <c r="Y1196" i="50"/>
  <c r="AB1197" i="50" s="1"/>
  <c r="U2093" i="47" l="1"/>
  <c r="U2093" i="49"/>
  <c r="Y1197" i="50"/>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O2093" i="49"/>
  <c r="AE2080" i="49"/>
  <c r="Y2070" i="49"/>
  <c r="A2070" i="49"/>
  <c r="L2069" i="49"/>
  <c r="I2069" i="49"/>
  <c r="A2069" i="49" s="1"/>
  <c r="L2068" i="49"/>
  <c r="I2068" i="49"/>
  <c r="A2068" i="49" s="1"/>
  <c r="L2067" i="49"/>
  <c r="I2067" i="49"/>
  <c r="A2067" i="49" s="1"/>
  <c r="L2066" i="49"/>
  <c r="I2066" i="49"/>
  <c r="A2066" i="49" s="1"/>
  <c r="L2065" i="49"/>
  <c r="I2065" i="49"/>
  <c r="A2065" i="49" s="1"/>
  <c r="L2064" i="49"/>
  <c r="I2064" i="49"/>
  <c r="A2064" i="49" s="1"/>
  <c r="L2063" i="49"/>
  <c r="I2063" i="49"/>
  <c r="A2063" i="49" s="1"/>
  <c r="L2062" i="49"/>
  <c r="I2062" i="49"/>
  <c r="A2062" i="49" s="1"/>
  <c r="L2061" i="49"/>
  <c r="I2061" i="49"/>
  <c r="A2061" i="49" s="1"/>
  <c r="L2060" i="49"/>
  <c r="I2060" i="49"/>
  <c r="A2060" i="49" s="1"/>
  <c r="L2059" i="49"/>
  <c r="I2059" i="49"/>
  <c r="A2059" i="49" s="1"/>
  <c r="L2058" i="49"/>
  <c r="I2058" i="49"/>
  <c r="A2058" i="49" s="1"/>
  <c r="L2057" i="49"/>
  <c r="I2057" i="49"/>
  <c r="A2057" i="49" s="1"/>
  <c r="L2056" i="49"/>
  <c r="I2056" i="49"/>
  <c r="A2056" i="49" s="1"/>
  <c r="L2055" i="49"/>
  <c r="I2055" i="49"/>
  <c r="A2055" i="49" s="1"/>
  <c r="L2054" i="49"/>
  <c r="I2054" i="49"/>
  <c r="A2054" i="49" s="1"/>
  <c r="A2053" i="49"/>
  <c r="A2052" i="49"/>
  <c r="A2051" i="49"/>
  <c r="A2050" i="49"/>
  <c r="A2049" i="49"/>
  <c r="A2048" i="49"/>
  <c r="Y2047" i="49"/>
  <c r="A2047" i="49"/>
  <c r="L2046" i="49"/>
  <c r="I2046" i="49"/>
  <c r="A2046" i="49" s="1"/>
  <c r="L2045" i="49"/>
  <c r="I2045" i="49"/>
  <c r="A2045" i="49" s="1"/>
  <c r="L2044" i="49"/>
  <c r="I2044" i="49"/>
  <c r="A2044" i="49" s="1"/>
  <c r="L2043" i="49"/>
  <c r="I2043" i="49"/>
  <c r="A2043" i="49" s="1"/>
  <c r="L2042" i="49"/>
  <c r="I2042" i="49"/>
  <c r="A2042" i="49" s="1"/>
  <c r="L2041" i="49"/>
  <c r="I2041" i="49"/>
  <c r="A2041" i="49" s="1"/>
  <c r="L2040" i="49"/>
  <c r="I2040" i="49"/>
  <c r="A2040" i="49" s="1"/>
  <c r="L2039" i="49"/>
  <c r="I2039" i="49"/>
  <c r="A2039" i="49" s="1"/>
  <c r="L2038" i="49"/>
  <c r="I2038" i="49"/>
  <c r="A2038" i="49" s="1"/>
  <c r="L2037" i="49"/>
  <c r="I2037" i="49"/>
  <c r="A2037" i="49" s="1"/>
  <c r="L2036" i="49"/>
  <c r="I2036" i="49"/>
  <c r="A2036" i="49" s="1"/>
  <c r="L2035" i="49"/>
  <c r="I2035" i="49"/>
  <c r="A2035" i="49" s="1"/>
  <c r="L2034" i="49"/>
  <c r="I2034" i="49"/>
  <c r="A2034" i="49" s="1"/>
  <c r="L2033" i="49"/>
  <c r="I2033" i="49"/>
  <c r="A2033" i="49" s="1"/>
  <c r="L2032" i="49"/>
  <c r="I2032" i="49"/>
  <c r="A2032" i="49" s="1"/>
  <c r="L2031" i="49"/>
  <c r="I2031" i="49"/>
  <c r="A2031" i="49" s="1"/>
  <c r="A2030" i="49"/>
  <c r="A2029" i="49"/>
  <c r="A2028" i="49"/>
  <c r="A2027" i="49"/>
  <c r="A2026" i="49"/>
  <c r="A2025" i="49"/>
  <c r="A2024" i="49"/>
  <c r="Y2023" i="49"/>
  <c r="A2023" i="49"/>
  <c r="L2022" i="49"/>
  <c r="I2022" i="49"/>
  <c r="A2022" i="49" s="1"/>
  <c r="L2021" i="49"/>
  <c r="I2021" i="49"/>
  <c r="A2021" i="49"/>
  <c r="L2020" i="49"/>
  <c r="I2020" i="49"/>
  <c r="A2020" i="49" s="1"/>
  <c r="L2019" i="49"/>
  <c r="I2019" i="49"/>
  <c r="A2019" i="49" s="1"/>
  <c r="L2018" i="49"/>
  <c r="I2018" i="49"/>
  <c r="A2018" i="49" s="1"/>
  <c r="L2017" i="49"/>
  <c r="I2017" i="49"/>
  <c r="A2017" i="49" s="1"/>
  <c r="L2016" i="49"/>
  <c r="I2016" i="49"/>
  <c r="A2016" i="49" s="1"/>
  <c r="L2015" i="49"/>
  <c r="I2015" i="49"/>
  <c r="A2015" i="49" s="1"/>
  <c r="L2014" i="49"/>
  <c r="I2014" i="49"/>
  <c r="A2014" i="49" s="1"/>
  <c r="L2013" i="49"/>
  <c r="I2013" i="49"/>
  <c r="A2013" i="49" s="1"/>
  <c r="L2012" i="49"/>
  <c r="I2012" i="49"/>
  <c r="A2012" i="49" s="1"/>
  <c r="L2011" i="49"/>
  <c r="I2011" i="49"/>
  <c r="A2011" i="49" s="1"/>
  <c r="L2010" i="49"/>
  <c r="I2010" i="49"/>
  <c r="A2010" i="49" s="1"/>
  <c r="L2009" i="49"/>
  <c r="I2009" i="49"/>
  <c r="A2009" i="49" s="1"/>
  <c r="L2008" i="49"/>
  <c r="I2008" i="49"/>
  <c r="A2008" i="49" s="1"/>
  <c r="L2007" i="49"/>
  <c r="I2007" i="49"/>
  <c r="A2007" i="49" s="1"/>
  <c r="A2006" i="49"/>
  <c r="A2005" i="49"/>
  <c r="A2004" i="49"/>
  <c r="A2003" i="49"/>
  <c r="A2002" i="49"/>
  <c r="A2001" i="49"/>
  <c r="Y2000" i="49"/>
  <c r="A2000" i="49"/>
  <c r="L1999" i="49"/>
  <c r="I1999" i="49"/>
  <c r="A1999" i="49" s="1"/>
  <c r="L1998" i="49"/>
  <c r="I1998" i="49"/>
  <c r="A1998" i="49" s="1"/>
  <c r="L1997" i="49"/>
  <c r="I1997" i="49"/>
  <c r="A1997" i="49" s="1"/>
  <c r="L1996" i="49"/>
  <c r="I1996" i="49"/>
  <c r="A1996" i="49" s="1"/>
  <c r="L1995" i="49"/>
  <c r="I1995" i="49"/>
  <c r="A1995" i="49" s="1"/>
  <c r="L1994" i="49"/>
  <c r="I1994" i="49"/>
  <c r="A1994" i="49" s="1"/>
  <c r="L1993" i="49"/>
  <c r="I1993" i="49"/>
  <c r="A1993" i="49" s="1"/>
  <c r="L1992" i="49"/>
  <c r="I1992" i="49"/>
  <c r="A1992" i="49" s="1"/>
  <c r="L1991" i="49"/>
  <c r="I1991" i="49"/>
  <c r="A1991" i="49" s="1"/>
  <c r="L1990" i="49"/>
  <c r="I1990" i="49"/>
  <c r="A1990" i="49" s="1"/>
  <c r="L1989" i="49"/>
  <c r="I1989" i="49"/>
  <c r="A1989" i="49" s="1"/>
  <c r="L1988" i="49"/>
  <c r="I1988" i="49"/>
  <c r="A1988" i="49" s="1"/>
  <c r="L1987" i="49"/>
  <c r="I1987" i="49"/>
  <c r="A1987" i="49" s="1"/>
  <c r="L1986" i="49"/>
  <c r="I1986" i="49"/>
  <c r="A1986" i="49" s="1"/>
  <c r="L1985" i="49"/>
  <c r="I1985" i="49"/>
  <c r="A1985" i="49" s="1"/>
  <c r="L1984" i="49"/>
  <c r="I1984" i="49"/>
  <c r="A1984" i="49" s="1"/>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s="1"/>
  <c r="L1927" i="49"/>
  <c r="I1927" i="49"/>
  <c r="A1927" i="49" s="1"/>
  <c r="L1926" i="49"/>
  <c r="I1926" i="49"/>
  <c r="A1926" i="49" s="1"/>
  <c r="L1925" i="49"/>
  <c r="I1925" i="49"/>
  <c r="A1925" i="49" s="1"/>
  <c r="L1924" i="49"/>
  <c r="I1924" i="49"/>
  <c r="A1924" i="49" s="1"/>
  <c r="L1923" i="49"/>
  <c r="I1923" i="49"/>
  <c r="A1923" i="49" s="1"/>
  <c r="L1922" i="49"/>
  <c r="I1922" i="49"/>
  <c r="A1922" i="49" s="1"/>
  <c r="L1921" i="49"/>
  <c r="I1921" i="49"/>
  <c r="A1921" i="49" s="1"/>
  <c r="L1920" i="49"/>
  <c r="I1920" i="49"/>
  <c r="A1920" i="49" s="1"/>
  <c r="L1919" i="49"/>
  <c r="I1919" i="49"/>
  <c r="A1919" i="49" s="1"/>
  <c r="L1918" i="49"/>
  <c r="I1918" i="49"/>
  <c r="A1918" i="49" s="1"/>
  <c r="L1917" i="49"/>
  <c r="I1917" i="49"/>
  <c r="A1917" i="49" s="1"/>
  <c r="L1916" i="49"/>
  <c r="I1916" i="49"/>
  <c r="A1916" i="49" s="1"/>
  <c r="L1915" i="49"/>
  <c r="I1915" i="49"/>
  <c r="A1915" i="49" s="1"/>
  <c r="L1914" i="49"/>
  <c r="I1914" i="49"/>
  <c r="A1914" i="49" s="1"/>
  <c r="L1913" i="49"/>
  <c r="I1913" i="49"/>
  <c r="A1913" i="49" s="1"/>
  <c r="A1912" i="49"/>
  <c r="A1911" i="49"/>
  <c r="A1910" i="49"/>
  <c r="A1909" i="49"/>
  <c r="A1908" i="49"/>
  <c r="A1907" i="49"/>
  <c r="Y1906" i="49"/>
  <c r="A1906" i="49"/>
  <c r="L1905" i="49"/>
  <c r="I1905" i="49"/>
  <c r="A1905" i="49" s="1"/>
  <c r="L1904" i="49"/>
  <c r="I1904" i="49"/>
  <c r="A1904" i="49" s="1"/>
  <c r="L1903" i="49"/>
  <c r="I1903" i="49"/>
  <c r="A1903" i="49" s="1"/>
  <c r="L1902" i="49"/>
  <c r="I1902" i="49"/>
  <c r="A1902" i="49" s="1"/>
  <c r="L1901" i="49"/>
  <c r="I1901" i="49"/>
  <c r="A1901" i="49" s="1"/>
  <c r="L1900" i="49"/>
  <c r="I1900" i="49"/>
  <c r="A1900" i="49" s="1"/>
  <c r="L1899" i="49"/>
  <c r="I1899" i="49"/>
  <c r="A1899" i="49" s="1"/>
  <c r="L1898" i="49"/>
  <c r="I1898" i="49"/>
  <c r="A1898" i="49" s="1"/>
  <c r="L1897" i="49"/>
  <c r="I1897" i="49"/>
  <c r="A1897" i="49" s="1"/>
  <c r="L1896" i="49"/>
  <c r="I1896" i="49"/>
  <c r="A1896" i="49" s="1"/>
  <c r="L1895" i="49"/>
  <c r="I1895" i="49"/>
  <c r="A1895" i="49" s="1"/>
  <c r="L1894" i="49"/>
  <c r="I1894" i="49"/>
  <c r="A1894" i="49" s="1"/>
  <c r="L1893" i="49"/>
  <c r="I1893" i="49"/>
  <c r="A1893" i="49" s="1"/>
  <c r="L1892" i="49"/>
  <c r="I1892" i="49"/>
  <c r="A1892" i="49" s="1"/>
  <c r="L1891" i="49"/>
  <c r="I1891" i="49"/>
  <c r="A1891" i="49" s="1"/>
  <c r="L1890" i="49"/>
  <c r="I1890" i="49"/>
  <c r="A1890" i="49" s="1"/>
  <c r="A1889" i="49"/>
  <c r="A1888" i="49"/>
  <c r="A1887" i="49"/>
  <c r="A1886" i="49"/>
  <c r="A1885" i="49"/>
  <c r="A1884" i="49"/>
  <c r="A1883" i="49"/>
  <c r="Y1882" i="49"/>
  <c r="A1882" i="49"/>
  <c r="L1881" i="49"/>
  <c r="I1881" i="49"/>
  <c r="A1881" i="49" s="1"/>
  <c r="L1880" i="49"/>
  <c r="I1880" i="49"/>
  <c r="A1880" i="49" s="1"/>
  <c r="L1879" i="49"/>
  <c r="I1879" i="49"/>
  <c r="A1879" i="49" s="1"/>
  <c r="L1878" i="49"/>
  <c r="I1878" i="49"/>
  <c r="A1878" i="49" s="1"/>
  <c r="L1877" i="49"/>
  <c r="I1877" i="49"/>
  <c r="A1877" i="49" s="1"/>
  <c r="L1876" i="49"/>
  <c r="I1876" i="49"/>
  <c r="A1876" i="49" s="1"/>
  <c r="L1875" i="49"/>
  <c r="I1875" i="49"/>
  <c r="A1875" i="49" s="1"/>
  <c r="L1874" i="49"/>
  <c r="I1874" i="49"/>
  <c r="A1874" i="49" s="1"/>
  <c r="L1873" i="49"/>
  <c r="I1873" i="49"/>
  <c r="A1873" i="49" s="1"/>
  <c r="L1872" i="49"/>
  <c r="I1872" i="49"/>
  <c r="A1872" i="49" s="1"/>
  <c r="L1871" i="49"/>
  <c r="I1871" i="49"/>
  <c r="A1871" i="49" s="1"/>
  <c r="L1870" i="49"/>
  <c r="I1870" i="49"/>
  <c r="A1870" i="49" s="1"/>
  <c r="L1869" i="49"/>
  <c r="I1869" i="49"/>
  <c r="A1869" i="49" s="1"/>
  <c r="L1868" i="49"/>
  <c r="I1868" i="49"/>
  <c r="A1868" i="49" s="1"/>
  <c r="L1867" i="49"/>
  <c r="I1867" i="49"/>
  <c r="A1867" i="49" s="1"/>
  <c r="L1866" i="49"/>
  <c r="I1866" i="49"/>
  <c r="A1866" i="49" s="1"/>
  <c r="A1865" i="49"/>
  <c r="A1864" i="49"/>
  <c r="A1863" i="49"/>
  <c r="A1862" i="49"/>
  <c r="A1861" i="49"/>
  <c r="A1860" i="49"/>
  <c r="Y1859" i="49"/>
  <c r="A1859" i="49"/>
  <c r="L1858" i="49"/>
  <c r="I1858" i="49"/>
  <c r="A1858" i="49" s="1"/>
  <c r="L1857" i="49"/>
  <c r="I1857" i="49"/>
  <c r="A1857" i="49" s="1"/>
  <c r="L1856" i="49"/>
  <c r="I1856" i="49"/>
  <c r="A1856" i="49" s="1"/>
  <c r="L1855" i="49"/>
  <c r="I1855" i="49"/>
  <c r="A1855" i="49" s="1"/>
  <c r="L1854" i="49"/>
  <c r="I1854" i="49"/>
  <c r="A1854" i="49" s="1"/>
  <c r="L1853" i="49"/>
  <c r="I1853" i="49"/>
  <c r="A1853" i="49" s="1"/>
  <c r="L1852" i="49"/>
  <c r="I1852" i="49"/>
  <c r="A1852" i="49" s="1"/>
  <c r="L1851" i="49"/>
  <c r="I1851" i="49"/>
  <c r="A1851" i="49" s="1"/>
  <c r="L1850" i="49"/>
  <c r="I1850" i="49"/>
  <c r="A1850" i="49" s="1"/>
  <c r="L1849" i="49"/>
  <c r="I1849" i="49"/>
  <c r="A1849" i="49" s="1"/>
  <c r="L1848" i="49"/>
  <c r="I1848" i="49"/>
  <c r="A1848" i="49" s="1"/>
  <c r="L1847" i="49"/>
  <c r="I1847" i="49"/>
  <c r="A1847" i="49" s="1"/>
  <c r="L1846" i="49"/>
  <c r="I1846" i="49"/>
  <c r="A1846" i="49" s="1"/>
  <c r="L1845" i="49"/>
  <c r="I1845" i="49"/>
  <c r="A1845" i="49" s="1"/>
  <c r="L1844" i="49"/>
  <c r="I1844" i="49"/>
  <c r="A1844" i="49" s="1"/>
  <c r="L1843" i="49"/>
  <c r="I1843" i="49"/>
  <c r="A1843" i="49" s="1"/>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s="1"/>
  <c r="W1715" i="49"/>
  <c r="U1715" i="49"/>
  <c r="H1715" i="49"/>
  <c r="F1715" i="49"/>
  <c r="A1715" i="49" s="1"/>
  <c r="W1714" i="49"/>
  <c r="U1714" i="49"/>
  <c r="H1714" i="49"/>
  <c r="F1714" i="49"/>
  <c r="A1714" i="49" s="1"/>
  <c r="W1713" i="49"/>
  <c r="U1713" i="49"/>
  <c r="H1713" i="49"/>
  <c r="F1713" i="49"/>
  <c r="W1712" i="49"/>
  <c r="U1712" i="49"/>
  <c r="H1712" i="49"/>
  <c r="F1712" i="49"/>
  <c r="W1711" i="49"/>
  <c r="U1711" i="49"/>
  <c r="H1711" i="49"/>
  <c r="F1711" i="49"/>
  <c r="W1710" i="49"/>
  <c r="U1710" i="49"/>
  <c r="H1710" i="49"/>
  <c r="F1710" i="49"/>
  <c r="W1709" i="49"/>
  <c r="U1709" i="49"/>
  <c r="H1709" i="49"/>
  <c r="F1709" i="49"/>
  <c r="W1708" i="49"/>
  <c r="U1708" i="49"/>
  <c r="H1708" i="49"/>
  <c r="F1708" i="49"/>
  <c r="W1707" i="49"/>
  <c r="U1707" i="49"/>
  <c r="H1707" i="49"/>
  <c r="F1707" i="49"/>
  <c r="W1706" i="49"/>
  <c r="U1706" i="49"/>
  <c r="H1706" i="49"/>
  <c r="F1706" i="49"/>
  <c r="W1705" i="49"/>
  <c r="U1705" i="49"/>
  <c r="H1705" i="49"/>
  <c r="F1705" i="49"/>
  <c r="W1704" i="49"/>
  <c r="U1704" i="49"/>
  <c r="H1704" i="49"/>
  <c r="F1704" i="49"/>
  <c r="W1703" i="49"/>
  <c r="U1703" i="49"/>
  <c r="H1703" i="49"/>
  <c r="F1703" i="49"/>
  <c r="W1702" i="49"/>
  <c r="U1702" i="49"/>
  <c r="H1702" i="49"/>
  <c r="F1702" i="49"/>
  <c r="W1701" i="49"/>
  <c r="U1701" i="49"/>
  <c r="H1701" i="49"/>
  <c r="F1701" i="49"/>
  <c r="A1700" i="49"/>
  <c r="A1699" i="49"/>
  <c r="A1698" i="49"/>
  <c r="A1697" i="49"/>
  <c r="A1696" i="49"/>
  <c r="A1695" i="49"/>
  <c r="W1694" i="49"/>
  <c r="U1694" i="49"/>
  <c r="H1694" i="49"/>
  <c r="F1694" i="49"/>
  <c r="W1693" i="49"/>
  <c r="U1693" i="49"/>
  <c r="H1693" i="49"/>
  <c r="F1693" i="49"/>
  <c r="W1692" i="49"/>
  <c r="U1692" i="49"/>
  <c r="H1692" i="49"/>
  <c r="F1692" i="49"/>
  <c r="W1691" i="49"/>
  <c r="U1691" i="49"/>
  <c r="H1691" i="49"/>
  <c r="F1691" i="49"/>
  <c r="W1690" i="49"/>
  <c r="U1690" i="49"/>
  <c r="H1690" i="49"/>
  <c r="F1690" i="49"/>
  <c r="W1689" i="49"/>
  <c r="U1689" i="49"/>
  <c r="H1689" i="49"/>
  <c r="F1689" i="49"/>
  <c r="W1688" i="49"/>
  <c r="U1688" i="49"/>
  <c r="H1688" i="49"/>
  <c r="F1688" i="49"/>
  <c r="W1687" i="49"/>
  <c r="U1687" i="49"/>
  <c r="H1687" i="49"/>
  <c r="F1687" i="49"/>
  <c r="W1686" i="49"/>
  <c r="U1686" i="49"/>
  <c r="H1686" i="49"/>
  <c r="F1686" i="49"/>
  <c r="W1685" i="49"/>
  <c r="U1685" i="49"/>
  <c r="H1685" i="49"/>
  <c r="F1685" i="49"/>
  <c r="W1684" i="49"/>
  <c r="U1684" i="49"/>
  <c r="H1684" i="49"/>
  <c r="F1684" i="49"/>
  <c r="W1683" i="49"/>
  <c r="U1683" i="49"/>
  <c r="H1683" i="49"/>
  <c r="F1683" i="49"/>
  <c r="W1682" i="49"/>
  <c r="U1682" i="49"/>
  <c r="H1682" i="49"/>
  <c r="F1682" i="49"/>
  <c r="W1681" i="49"/>
  <c r="U1681" i="49"/>
  <c r="H1681" i="49"/>
  <c r="F1681" i="49"/>
  <c r="W1680" i="49"/>
  <c r="U1680" i="49"/>
  <c r="H1680" i="49"/>
  <c r="F1680" i="49"/>
  <c r="W1679" i="49"/>
  <c r="U1679" i="49"/>
  <c r="H1679" i="49"/>
  <c r="F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W1649" i="49"/>
  <c r="U1649" i="49"/>
  <c r="H1649" i="49"/>
  <c r="F1649" i="49"/>
  <c r="W1648" i="49"/>
  <c r="U1648" i="49"/>
  <c r="H1648" i="49"/>
  <c r="F1648" i="49"/>
  <c r="W1647" i="49"/>
  <c r="U1647" i="49"/>
  <c r="H1647" i="49"/>
  <c r="F1647" i="49"/>
  <c r="W1646" i="49"/>
  <c r="U1646" i="49"/>
  <c r="H1646" i="49"/>
  <c r="F1646" i="49"/>
  <c r="W1645" i="49"/>
  <c r="U1645" i="49"/>
  <c r="H1645" i="49"/>
  <c r="F1645" i="49"/>
  <c r="W1644" i="49"/>
  <c r="U1644" i="49"/>
  <c r="H1644" i="49"/>
  <c r="F1644" i="49"/>
  <c r="W1643" i="49"/>
  <c r="U1643" i="49"/>
  <c r="H1643" i="49"/>
  <c r="F1643" i="49"/>
  <c r="W1642" i="49"/>
  <c r="U1642" i="49"/>
  <c r="H1642" i="49"/>
  <c r="F1642" i="49"/>
  <c r="W1641" i="49"/>
  <c r="U1641" i="49"/>
  <c r="H1641" i="49"/>
  <c r="F1641" i="49"/>
  <c r="W1640" i="49"/>
  <c r="U1640" i="49"/>
  <c r="H1640" i="49"/>
  <c r="F1640" i="49"/>
  <c r="W1639" i="49"/>
  <c r="U1639" i="49"/>
  <c r="H1639" i="49"/>
  <c r="F1639" i="49"/>
  <c r="W1638" i="49"/>
  <c r="U1638" i="49"/>
  <c r="H1638" i="49"/>
  <c r="F1638" i="49"/>
  <c r="W1637" i="49"/>
  <c r="U1637" i="49"/>
  <c r="H1637" i="49"/>
  <c r="F1637" i="49"/>
  <c r="W1636" i="49"/>
  <c r="U1636" i="49"/>
  <c r="H1636" i="49"/>
  <c r="F1636" i="49"/>
  <c r="W1635" i="49"/>
  <c r="U1635" i="49"/>
  <c r="H1635" i="49"/>
  <c r="F1635" i="49"/>
  <c r="A1634" i="49"/>
  <c r="A1633" i="49"/>
  <c r="A1632" i="49"/>
  <c r="A1631" i="49"/>
  <c r="A1630" i="49"/>
  <c r="A1629" i="49"/>
  <c r="W1628" i="49"/>
  <c r="U1628" i="49"/>
  <c r="H1628" i="49"/>
  <c r="F1628" i="49"/>
  <c r="W1627" i="49"/>
  <c r="U1627" i="49"/>
  <c r="H1627" i="49"/>
  <c r="F1627" i="49"/>
  <c r="W1626" i="49"/>
  <c r="U1626" i="49"/>
  <c r="H1626" i="49"/>
  <c r="F1626" i="49"/>
  <c r="W1625" i="49"/>
  <c r="U1625" i="49"/>
  <c r="H1625" i="49"/>
  <c r="F1625" i="49"/>
  <c r="W1624" i="49"/>
  <c r="U1624" i="49"/>
  <c r="H1624" i="49"/>
  <c r="F1624" i="49"/>
  <c r="W1623" i="49"/>
  <c r="U1623" i="49"/>
  <c r="H1623" i="49"/>
  <c r="F1623" i="49"/>
  <c r="W1622" i="49"/>
  <c r="U1622" i="49"/>
  <c r="H1622" i="49"/>
  <c r="F1622" i="49"/>
  <c r="W1621" i="49"/>
  <c r="U1621" i="49"/>
  <c r="H1621" i="49"/>
  <c r="F1621" i="49"/>
  <c r="W1620" i="49"/>
  <c r="U1620" i="49"/>
  <c r="H1620" i="49"/>
  <c r="F1620" i="49"/>
  <c r="W1619" i="49"/>
  <c r="U1619" i="49"/>
  <c r="H1619" i="49"/>
  <c r="F1619" i="49"/>
  <c r="W1618" i="49"/>
  <c r="U1618" i="49"/>
  <c r="H1618" i="49"/>
  <c r="F1618" i="49"/>
  <c r="W1617" i="49"/>
  <c r="U1617" i="49"/>
  <c r="H1617" i="49"/>
  <c r="F1617" i="49"/>
  <c r="W1616" i="49"/>
  <c r="U1616" i="49"/>
  <c r="H1616" i="49"/>
  <c r="F1616" i="49"/>
  <c r="W1615" i="49"/>
  <c r="U1615" i="49"/>
  <c r="H1615" i="49"/>
  <c r="F1615" i="49"/>
  <c r="W1614" i="49"/>
  <c r="U1614" i="49"/>
  <c r="H1614" i="49"/>
  <c r="F1614" i="49"/>
  <c r="W1613" i="49"/>
  <c r="U1613" i="49"/>
  <c r="H1613" i="49"/>
  <c r="F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A1545" i="49" s="1"/>
  <c r="A1546" i="49" s="1"/>
  <c r="E1545" i="49"/>
  <c r="AB1546" i="49" s="1"/>
  <c r="C1545" i="49"/>
  <c r="AK1543" i="49"/>
  <c r="H1543" i="49"/>
  <c r="A1543" i="49" s="1"/>
  <c r="A1544" i="49" s="1"/>
  <c r="E1543" i="49"/>
  <c r="AB1543" i="49" s="1"/>
  <c r="C1543" i="49"/>
  <c r="AK1541" i="49"/>
  <c r="H1541" i="49"/>
  <c r="A1541" i="49" s="1"/>
  <c r="A1542" i="49" s="1"/>
  <c r="E1541" i="49"/>
  <c r="O1541" i="49" s="1"/>
  <c r="O1542" i="49" s="1"/>
  <c r="C1541" i="49"/>
  <c r="AK1539" i="49"/>
  <c r="H1539" i="49"/>
  <c r="A1539" i="49" s="1"/>
  <c r="A1540" i="49" s="1"/>
  <c r="E1539" i="49"/>
  <c r="O1539" i="49" s="1"/>
  <c r="O1540" i="49" s="1"/>
  <c r="C1539" i="49"/>
  <c r="AK1537" i="49"/>
  <c r="H1537" i="49"/>
  <c r="A1537" i="49" s="1"/>
  <c r="A1538" i="49" s="1"/>
  <c r="E1537" i="49"/>
  <c r="C1537" i="49"/>
  <c r="AK1535" i="49"/>
  <c r="H1535" i="49"/>
  <c r="A1535" i="49" s="1"/>
  <c r="A1536" i="49" s="1"/>
  <c r="E1535" i="49"/>
  <c r="C1535" i="49"/>
  <c r="AK1533" i="49"/>
  <c r="H1533" i="49"/>
  <c r="A1533" i="49" s="1"/>
  <c r="A1534" i="49" s="1"/>
  <c r="E1533" i="49"/>
  <c r="S1533" i="49" s="1"/>
  <c r="S1534" i="49" s="1"/>
  <c r="C1533" i="49"/>
  <c r="AK1531" i="49"/>
  <c r="H1531" i="49"/>
  <c r="A1531" i="49" s="1"/>
  <c r="A1532" i="49" s="1"/>
  <c r="E1531" i="49"/>
  <c r="C1531" i="49"/>
  <c r="AK1529" i="49"/>
  <c r="H1529" i="49"/>
  <c r="A1529" i="49" s="1"/>
  <c r="A1530" i="49" s="1"/>
  <c r="E1529" i="49"/>
  <c r="C1529" i="49"/>
  <c r="AK1527" i="49"/>
  <c r="H1527" i="49"/>
  <c r="A1527" i="49" s="1"/>
  <c r="A1528" i="49" s="1"/>
  <c r="E1527" i="49"/>
  <c r="C1527" i="49"/>
  <c r="AK1525" i="49"/>
  <c r="H1525" i="49"/>
  <c r="A1525" i="49" s="1"/>
  <c r="A1526" i="49" s="1"/>
  <c r="E1525" i="49"/>
  <c r="C1525" i="49"/>
  <c r="AK1523" i="49"/>
  <c r="H1523" i="49"/>
  <c r="A1523" i="49" s="1"/>
  <c r="A1524" i="49" s="1"/>
  <c r="E1523" i="49"/>
  <c r="C1523" i="49"/>
  <c r="AK1521" i="49"/>
  <c r="H1521" i="49"/>
  <c r="A1521" i="49" s="1"/>
  <c r="A1522" i="49" s="1"/>
  <c r="E1521" i="49"/>
  <c r="C1521" i="49"/>
  <c r="AK1519" i="49"/>
  <c r="H1519" i="49"/>
  <c r="A1519" i="49" s="1"/>
  <c r="A1520" i="49" s="1"/>
  <c r="E1519" i="49"/>
  <c r="C1519" i="49"/>
  <c r="AK1517" i="49"/>
  <c r="H1517" i="49"/>
  <c r="A1517" i="49" s="1"/>
  <c r="A1518" i="49" s="1"/>
  <c r="E1517" i="49"/>
  <c r="C1517" i="49"/>
  <c r="A1516" i="49"/>
  <c r="A1515" i="49"/>
  <c r="A1514" i="49"/>
  <c r="A1513" i="49"/>
  <c r="A1512" i="49"/>
  <c r="AD1511" i="49"/>
  <c r="A1511" i="49"/>
  <c r="AK1509" i="49"/>
  <c r="H1509" i="49"/>
  <c r="A1509" i="49" s="1"/>
  <c r="A1510" i="49" s="1"/>
  <c r="E1509" i="49"/>
  <c r="C1509" i="49"/>
  <c r="AK1507" i="49"/>
  <c r="H1507" i="49"/>
  <c r="A1507" i="49" s="1"/>
  <c r="A1508" i="49" s="1"/>
  <c r="E1507" i="49"/>
  <c r="U1507" i="49" s="1"/>
  <c r="U1508" i="49" s="1"/>
  <c r="C1507" i="49"/>
  <c r="AK1505" i="49"/>
  <c r="H1505" i="49"/>
  <c r="A1505" i="49" s="1"/>
  <c r="A1506" i="49" s="1"/>
  <c r="E1505" i="49"/>
  <c r="X1506" i="49" s="1"/>
  <c r="C1505" i="49"/>
  <c r="AK1503" i="49"/>
  <c r="H1503" i="49"/>
  <c r="A1503" i="49" s="1"/>
  <c r="A1504" i="49" s="1"/>
  <c r="E1503" i="49"/>
  <c r="C1503" i="49"/>
  <c r="AK1501" i="49"/>
  <c r="H1501" i="49"/>
  <c r="A1501" i="49" s="1"/>
  <c r="A1502" i="49" s="1"/>
  <c r="E1501" i="49"/>
  <c r="U1501" i="49" s="1"/>
  <c r="U1502" i="49" s="1"/>
  <c r="C1501" i="49"/>
  <c r="AK1499" i="49"/>
  <c r="H1499" i="49"/>
  <c r="A1499" i="49" s="1"/>
  <c r="A1500" i="49" s="1"/>
  <c r="E1499" i="49"/>
  <c r="C1499" i="49"/>
  <c r="AK1497" i="49"/>
  <c r="H1497" i="49"/>
  <c r="A1497" i="49" s="1"/>
  <c r="A1498" i="49" s="1"/>
  <c r="E1497" i="49"/>
  <c r="C1497" i="49"/>
  <c r="AK1495" i="49"/>
  <c r="H1495" i="49"/>
  <c r="A1495" i="49" s="1"/>
  <c r="A1496" i="49" s="1"/>
  <c r="E1495" i="49"/>
  <c r="C1495" i="49"/>
  <c r="AK1493" i="49"/>
  <c r="H1493" i="49"/>
  <c r="A1493" i="49" s="1"/>
  <c r="A1494" i="49" s="1"/>
  <c r="E1493" i="49"/>
  <c r="U1493" i="49" s="1"/>
  <c r="U1494" i="49" s="1"/>
  <c r="C1493" i="49"/>
  <c r="AK1491" i="49"/>
  <c r="H1491" i="49"/>
  <c r="A1491" i="49" s="1"/>
  <c r="A1492" i="49" s="1"/>
  <c r="E1491" i="49"/>
  <c r="C1491" i="49"/>
  <c r="AK1489" i="49"/>
  <c r="H1489" i="49"/>
  <c r="A1489" i="49" s="1"/>
  <c r="A1490" i="49" s="1"/>
  <c r="E1489" i="49"/>
  <c r="C1489" i="49"/>
  <c r="AK1487" i="49"/>
  <c r="H1487" i="49"/>
  <c r="A1487" i="49" s="1"/>
  <c r="A1488" i="49" s="1"/>
  <c r="E1487" i="49"/>
  <c r="C1487" i="49"/>
  <c r="AK1485" i="49"/>
  <c r="H1485" i="49"/>
  <c r="A1485" i="49" s="1"/>
  <c r="A1486" i="49" s="1"/>
  <c r="E1485" i="49"/>
  <c r="C1485" i="49"/>
  <c r="AK1483" i="49"/>
  <c r="H1483" i="49"/>
  <c r="A1483" i="49" s="1"/>
  <c r="A1484" i="49" s="1"/>
  <c r="E1483" i="49"/>
  <c r="C1483" i="49"/>
  <c r="AK1481" i="49"/>
  <c r="H1481" i="49"/>
  <c r="A1481" i="49" s="1"/>
  <c r="A1482" i="49" s="1"/>
  <c r="E1481" i="49"/>
  <c r="C1481" i="49"/>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C1465" i="49"/>
  <c r="H1463" i="49"/>
  <c r="A1463" i="49" s="1"/>
  <c r="A1464" i="49" s="1"/>
  <c r="E1463" i="49"/>
  <c r="C1463" i="49"/>
  <c r="H1461" i="49"/>
  <c r="A1461" i="49" s="1"/>
  <c r="A1462" i="49" s="1"/>
  <c r="E1461" i="49"/>
  <c r="C1461" i="49"/>
  <c r="H1459" i="49"/>
  <c r="A1459" i="49" s="1"/>
  <c r="A1460" i="49" s="1"/>
  <c r="E1459" i="49"/>
  <c r="C1459" i="49"/>
  <c r="H1457" i="49"/>
  <c r="A1457" i="49" s="1"/>
  <c r="A1458" i="49" s="1"/>
  <c r="E1457" i="49"/>
  <c r="C1457" i="49"/>
  <c r="H1455" i="49"/>
  <c r="A1455" i="49" s="1"/>
  <c r="A1456" i="49" s="1"/>
  <c r="E1455" i="49"/>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C1427" i="49"/>
  <c r="H1425" i="49"/>
  <c r="A1425" i="49" s="1"/>
  <c r="A1426" i="49" s="1"/>
  <c r="E1425" i="49"/>
  <c r="O1425" i="49" s="1"/>
  <c r="O1426" i="49" s="1"/>
  <c r="C1425" i="49"/>
  <c r="H1423" i="49"/>
  <c r="A1423" i="49" s="1"/>
  <c r="A1424" i="49" s="1"/>
  <c r="E1423" i="49"/>
  <c r="C1423" i="49"/>
  <c r="H1421" i="49"/>
  <c r="A1421" i="49" s="1"/>
  <c r="A1422" i="49" s="1"/>
  <c r="E1421" i="49"/>
  <c r="C1421" i="49"/>
  <c r="H1419" i="49"/>
  <c r="A1419" i="49" s="1"/>
  <c r="A1420" i="49" s="1"/>
  <c r="E1419" i="49"/>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C1409" i="49"/>
  <c r="AD1403" i="49"/>
  <c r="A1403" i="49"/>
  <c r="S1402" i="49"/>
  <c r="Q1402" i="49"/>
  <c r="O1402" i="49"/>
  <c r="AK1401" i="49"/>
  <c r="H1401" i="49"/>
  <c r="A1401" i="49" s="1"/>
  <c r="A1402" i="49" s="1"/>
  <c r="E1401" i="49"/>
  <c r="C1401" i="49"/>
  <c r="S1400" i="49"/>
  <c r="S1401" i="49" s="1"/>
  <c r="Q1400" i="49"/>
  <c r="Q1401" i="49" s="1"/>
  <c r="O1400" i="49"/>
  <c r="O1401" i="49" s="1"/>
  <c r="AK1399" i="49"/>
  <c r="H1399" i="49"/>
  <c r="A1399" i="49" s="1"/>
  <c r="A1400" i="49" s="1"/>
  <c r="E1399" i="49"/>
  <c r="AF1399" i="49" s="1"/>
  <c r="C1399" i="49"/>
  <c r="S1398" i="49"/>
  <c r="S1399" i="49" s="1"/>
  <c r="Q1398" i="49"/>
  <c r="Q1399" i="49" s="1"/>
  <c r="O1398" i="49"/>
  <c r="O1399" i="49" s="1"/>
  <c r="AK1397" i="49"/>
  <c r="H1397" i="49"/>
  <c r="A1397" i="49" s="1"/>
  <c r="A1398" i="49" s="1"/>
  <c r="E1397" i="49"/>
  <c r="AB1398" i="49" s="1"/>
  <c r="C1397" i="49"/>
  <c r="S1396" i="49"/>
  <c r="S1397" i="49" s="1"/>
  <c r="Q1396" i="49"/>
  <c r="Q1397" i="49" s="1"/>
  <c r="O1396" i="49"/>
  <c r="O1397" i="49" s="1"/>
  <c r="AK1395" i="49"/>
  <c r="H1395" i="49"/>
  <c r="A1395" i="49" s="1"/>
  <c r="A1396" i="49" s="1"/>
  <c r="E1395" i="49"/>
  <c r="AF1396" i="49" s="1"/>
  <c r="C1395" i="49"/>
  <c r="AK1393" i="49"/>
  <c r="H1393" i="49"/>
  <c r="A1393" i="49" s="1"/>
  <c r="A1394" i="49" s="1"/>
  <c r="E1393" i="49"/>
  <c r="C1393" i="49"/>
  <c r="AK1391" i="49"/>
  <c r="H1391" i="49"/>
  <c r="A1391" i="49" s="1"/>
  <c r="A1392" i="49" s="1"/>
  <c r="E1391" i="49"/>
  <c r="C1391" i="49"/>
  <c r="AK1389" i="49"/>
  <c r="H1389" i="49"/>
  <c r="A1389" i="49" s="1"/>
  <c r="A1390" i="49" s="1"/>
  <c r="E1389" i="49"/>
  <c r="C1389" i="49"/>
  <c r="AK1387" i="49"/>
  <c r="H1387" i="49"/>
  <c r="A1387" i="49" s="1"/>
  <c r="A1388" i="49" s="1"/>
  <c r="E1387" i="49"/>
  <c r="C1387" i="49"/>
  <c r="AK1385" i="49"/>
  <c r="H1385" i="49"/>
  <c r="A1385" i="49" s="1"/>
  <c r="A1386" i="49" s="1"/>
  <c r="E1385" i="49"/>
  <c r="C1385" i="49"/>
  <c r="AK1383" i="49"/>
  <c r="H1383" i="49"/>
  <c r="A1383" i="49" s="1"/>
  <c r="A1384" i="49" s="1"/>
  <c r="E1383" i="49"/>
  <c r="C1383" i="49"/>
  <c r="AK1381" i="49"/>
  <c r="H1381" i="49"/>
  <c r="A1381" i="49" s="1"/>
  <c r="A1382" i="49" s="1"/>
  <c r="E1381" i="49"/>
  <c r="C1381" i="49"/>
  <c r="AK1379" i="49"/>
  <c r="H1379" i="49"/>
  <c r="A1379" i="49" s="1"/>
  <c r="A1380" i="49" s="1"/>
  <c r="E1379" i="49"/>
  <c r="C1379" i="49"/>
  <c r="AK1377" i="49"/>
  <c r="H1377" i="49"/>
  <c r="A1377" i="49" s="1"/>
  <c r="A1378" i="49" s="1"/>
  <c r="E1377" i="49"/>
  <c r="C1377" i="49"/>
  <c r="AK1375" i="49"/>
  <c r="H1375" i="49"/>
  <c r="A1375" i="49" s="1"/>
  <c r="A1376" i="49" s="1"/>
  <c r="E1375" i="49"/>
  <c r="C1375" i="49"/>
  <c r="AK1373" i="49"/>
  <c r="H1373" i="49"/>
  <c r="A1373" i="49" s="1"/>
  <c r="A1374" i="49" s="1"/>
  <c r="E1373" i="49"/>
  <c r="C1373" i="49"/>
  <c r="A1372" i="49"/>
  <c r="A1371" i="49"/>
  <c r="A1370" i="49"/>
  <c r="A1369" i="49"/>
  <c r="A1368" i="49"/>
  <c r="AD1367" i="49"/>
  <c r="A1367" i="49"/>
  <c r="S1366" i="49"/>
  <c r="Q1366" i="49"/>
  <c r="O1366" i="49"/>
  <c r="AK1365" i="49"/>
  <c r="H1365" i="49"/>
  <c r="A1365" i="49" s="1"/>
  <c r="A1366" i="49" s="1"/>
  <c r="E1365" i="49"/>
  <c r="X1366" i="49" s="1"/>
  <c r="C1365" i="49"/>
  <c r="S1364" i="49"/>
  <c r="S1365" i="49" s="1"/>
  <c r="Q1364" i="49"/>
  <c r="Q1365" i="49" s="1"/>
  <c r="O1364" i="49"/>
  <c r="O1365" i="49" s="1"/>
  <c r="AK1363" i="49"/>
  <c r="H1363" i="49"/>
  <c r="A1363" i="49" s="1"/>
  <c r="A1364" i="49" s="1"/>
  <c r="E1363" i="49"/>
  <c r="AB1363" i="49" s="1"/>
  <c r="C1363" i="49"/>
  <c r="S1362" i="49"/>
  <c r="S1363" i="49" s="1"/>
  <c r="Q1362" i="49"/>
  <c r="Q1363" i="49" s="1"/>
  <c r="O1362" i="49"/>
  <c r="O1363" i="49" s="1"/>
  <c r="AK1361" i="49"/>
  <c r="H1361" i="49"/>
  <c r="A1361" i="49" s="1"/>
  <c r="A1362" i="49" s="1"/>
  <c r="E1361" i="49"/>
  <c r="AB1362" i="49" s="1"/>
  <c r="C1361" i="49"/>
  <c r="S1360" i="49"/>
  <c r="S1361" i="49" s="1"/>
  <c r="Q1360" i="49"/>
  <c r="Q1361" i="49" s="1"/>
  <c r="O1360" i="49"/>
  <c r="O1361" i="49" s="1"/>
  <c r="AK1359" i="49"/>
  <c r="H1359" i="49"/>
  <c r="A1359" i="49" s="1"/>
  <c r="A1360" i="49" s="1"/>
  <c r="E1359" i="49"/>
  <c r="C1359" i="49"/>
  <c r="AK1357" i="49"/>
  <c r="H1357" i="49"/>
  <c r="A1357" i="49" s="1"/>
  <c r="A1358" i="49" s="1"/>
  <c r="E1357" i="49"/>
  <c r="C1357" i="49"/>
  <c r="AK1355" i="49"/>
  <c r="H1355" i="49"/>
  <c r="A1355" i="49" s="1"/>
  <c r="A1356" i="49" s="1"/>
  <c r="E1355" i="49"/>
  <c r="C1355" i="49"/>
  <c r="AK1353" i="49"/>
  <c r="H1353" i="49"/>
  <c r="A1353" i="49" s="1"/>
  <c r="A1354" i="49" s="1"/>
  <c r="E1353" i="49"/>
  <c r="C1353" i="49"/>
  <c r="AK1351" i="49"/>
  <c r="H1351" i="49"/>
  <c r="A1351" i="49" s="1"/>
  <c r="A1352" i="49" s="1"/>
  <c r="E1351" i="49"/>
  <c r="C1351" i="49"/>
  <c r="AK1349" i="49"/>
  <c r="H1349" i="49"/>
  <c r="A1349" i="49" s="1"/>
  <c r="A1350" i="49" s="1"/>
  <c r="E1349" i="49"/>
  <c r="C1349" i="49"/>
  <c r="AK1347" i="49"/>
  <c r="H1347" i="49"/>
  <c r="A1347" i="49" s="1"/>
  <c r="A1348" i="49" s="1"/>
  <c r="E1347" i="49"/>
  <c r="C1347" i="49"/>
  <c r="AK1345" i="49"/>
  <c r="H1345" i="49"/>
  <c r="A1345" i="49" s="1"/>
  <c r="A1346" i="49" s="1"/>
  <c r="E1345" i="49"/>
  <c r="C1345" i="49"/>
  <c r="AK1343" i="49"/>
  <c r="H1343" i="49"/>
  <c r="A1343" i="49" s="1"/>
  <c r="A1344" i="49" s="1"/>
  <c r="E1343" i="49"/>
  <c r="C1343" i="49"/>
  <c r="AK1341" i="49"/>
  <c r="H1341" i="49"/>
  <c r="A1341" i="49" s="1"/>
  <c r="A1342" i="49" s="1"/>
  <c r="E1341" i="49"/>
  <c r="C1341" i="49"/>
  <c r="AK1339" i="49"/>
  <c r="H1339" i="49"/>
  <c r="A1339" i="49" s="1"/>
  <c r="A1340" i="49" s="1"/>
  <c r="E1339" i="49"/>
  <c r="C1339" i="49"/>
  <c r="AK1337" i="49"/>
  <c r="H1337" i="49"/>
  <c r="A1337" i="49" s="1"/>
  <c r="A1338" i="49" s="1"/>
  <c r="E1337" i="49"/>
  <c r="C1337" i="49"/>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C1317" i="49"/>
  <c r="H1315" i="49"/>
  <c r="A1315" i="49" s="1"/>
  <c r="A1316" i="49" s="1"/>
  <c r="E1315" i="49"/>
  <c r="C1315" i="49"/>
  <c r="H1313" i="49"/>
  <c r="A1313" i="49" s="1"/>
  <c r="A1314" i="49" s="1"/>
  <c r="E1313" i="49"/>
  <c r="C1313" i="49"/>
  <c r="H1311" i="49"/>
  <c r="A1311" i="49" s="1"/>
  <c r="A1312" i="49" s="1"/>
  <c r="E1311" i="49"/>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C1283" i="49"/>
  <c r="H1281" i="49"/>
  <c r="A1281" i="49" s="1"/>
  <c r="A1282" i="49" s="1"/>
  <c r="E1281" i="49"/>
  <c r="C1281" i="49"/>
  <c r="H1279" i="49"/>
  <c r="A1279" i="49" s="1"/>
  <c r="A1280" i="49" s="1"/>
  <c r="E1279" i="49"/>
  <c r="C1279" i="49"/>
  <c r="H1277" i="49"/>
  <c r="A1277" i="49" s="1"/>
  <c r="A1278" i="49" s="1"/>
  <c r="E1277" i="49"/>
  <c r="C1277" i="49"/>
  <c r="H1275" i="49"/>
  <c r="A1275" i="49" s="1"/>
  <c r="A1276" i="49" s="1"/>
  <c r="E1275" i="49"/>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A1025" i="49"/>
  <c r="A1024" i="49"/>
  <c r="A1023" i="49"/>
  <c r="A1022" i="49"/>
  <c r="A1021" i="49"/>
  <c r="A1020" i="49"/>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A1001" i="49"/>
  <c r="A1000" i="49"/>
  <c r="A999" i="49"/>
  <c r="A998" i="49"/>
  <c r="A997" i="49"/>
  <c r="A996" i="49"/>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A977" i="49"/>
  <c r="A976" i="49"/>
  <c r="A975" i="49"/>
  <c r="A974" i="49"/>
  <c r="A973" i="49"/>
  <c r="A972" i="49"/>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A953" i="49"/>
  <c r="A952" i="49"/>
  <c r="A951" i="49"/>
  <c r="A950" i="49"/>
  <c r="A949" i="49"/>
  <c r="A948" i="49"/>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A929" i="49"/>
  <c r="A928" i="49"/>
  <c r="A927" i="49"/>
  <c r="A926" i="49"/>
  <c r="A925" i="49"/>
  <c r="A924"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A905" i="49"/>
  <c r="A904" i="49"/>
  <c r="A903" i="49"/>
  <c r="A902" i="49"/>
  <c r="A901" i="49"/>
  <c r="A900" i="49"/>
  <c r="A899" i="49"/>
  <c r="A898" i="49"/>
  <c r="A897" i="49"/>
  <c r="A896" i="49"/>
  <c r="A895" i="49"/>
  <c r="A894" i="49"/>
  <c r="A893" i="49"/>
  <c r="AF884" i="49"/>
  <c r="Q884" i="49"/>
  <c r="A884" i="49"/>
  <c r="AF883" i="49"/>
  <c r="Q883" i="49"/>
  <c r="A883" i="49"/>
  <c r="AF882" i="49"/>
  <c r="Q882" i="49"/>
  <c r="A882" i="49"/>
  <c r="AF881" i="49"/>
  <c r="Q881" i="49"/>
  <c r="A881" i="49"/>
  <c r="AF880" i="49"/>
  <c r="A880" i="49"/>
  <c r="A879" i="49"/>
  <c r="A878" i="49"/>
  <c r="A877" i="49"/>
  <c r="A876" i="49"/>
  <c r="A875" i="49"/>
  <c r="A874" i="49"/>
  <c r="A873" i="49"/>
  <c r="A872" i="49"/>
  <c r="A871" i="49"/>
  <c r="A870" i="49"/>
  <c r="A869" i="49"/>
  <c r="AF860" i="49"/>
  <c r="Q860" i="49"/>
  <c r="A860" i="49"/>
  <c r="AF859" i="49"/>
  <c r="Q859" i="49"/>
  <c r="A859" i="49"/>
  <c r="AF858" i="49"/>
  <c r="Q858" i="49"/>
  <c r="A858" i="49"/>
  <c r="AF857" i="49"/>
  <c r="Q857" i="49"/>
  <c r="A857" i="49"/>
  <c r="AF856" i="49"/>
  <c r="A856" i="49"/>
  <c r="A855" i="49"/>
  <c r="A854" i="49"/>
  <c r="A853" i="49"/>
  <c r="A852" i="49"/>
  <c r="A851" i="49"/>
  <c r="A850" i="49"/>
  <c r="A849" i="49"/>
  <c r="A848" i="49"/>
  <c r="A847" i="49"/>
  <c r="A846" i="49"/>
  <c r="A845" i="49"/>
  <c r="R816" i="49"/>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A779" i="49"/>
  <c r="A778" i="49"/>
  <c r="A777" i="49"/>
  <c r="A776" i="49"/>
  <c r="A775" i="49"/>
  <c r="A774" i="49"/>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A756" i="49"/>
  <c r="A755" i="49"/>
  <c r="A754" i="49"/>
  <c r="A753" i="49"/>
  <c r="A752" i="49"/>
  <c r="A751" i="49"/>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A733" i="49"/>
  <c r="A732" i="49"/>
  <c r="A731" i="49"/>
  <c r="A730" i="49"/>
  <c r="A729" i="49"/>
  <c r="A728" i="49"/>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A710" i="49"/>
  <c r="A709" i="49"/>
  <c r="A708" i="49"/>
  <c r="A707" i="49"/>
  <c r="A706" i="49"/>
  <c r="A705" i="49"/>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A687" i="49"/>
  <c r="A686" i="49"/>
  <c r="A685" i="49"/>
  <c r="A684" i="49"/>
  <c r="A683" i="49"/>
  <c r="A682" i="49"/>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A664" i="49"/>
  <c r="A663" i="49"/>
  <c r="A662" i="49"/>
  <c r="A661" i="49"/>
  <c r="A660" i="49"/>
  <c r="A659" i="49"/>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A640" i="49"/>
  <c r="A639" i="49"/>
  <c r="A638" i="49"/>
  <c r="A637" i="49"/>
  <c r="A636" i="49"/>
  <c r="A635" i="49"/>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A617" i="49"/>
  <c r="A616" i="49"/>
  <c r="A615" i="49"/>
  <c r="A614" i="49"/>
  <c r="A613" i="49"/>
  <c r="A612" i="49"/>
  <c r="A611" i="49"/>
  <c r="A610" i="49"/>
  <c r="A609" i="49"/>
  <c r="A608" i="49"/>
  <c r="A607" i="49"/>
  <c r="A606" i="49"/>
  <c r="A594" i="49"/>
  <c r="A593" i="49"/>
  <c r="A592" i="49"/>
  <c r="A591" i="49"/>
  <c r="A574" i="49"/>
  <c r="A573" i="49"/>
  <c r="A572" i="49"/>
  <c r="A571" i="49"/>
  <c r="A570" i="49"/>
  <c r="A569" i="49"/>
  <c r="A568" i="49"/>
  <c r="A567" i="49"/>
  <c r="A566" i="49"/>
  <c r="A549" i="49"/>
  <c r="A548" i="49"/>
  <c r="A547" i="49"/>
  <c r="A546" i="49"/>
  <c r="A545" i="49"/>
  <c r="A519" i="49"/>
  <c r="A518" i="49"/>
  <c r="A517" i="49"/>
  <c r="A516" i="49"/>
  <c r="A499" i="49"/>
  <c r="A498" i="49"/>
  <c r="A497" i="49"/>
  <c r="A496" i="49"/>
  <c r="A495" i="49"/>
  <c r="A494" i="49"/>
  <c r="A493" i="49"/>
  <c r="A492" i="49"/>
  <c r="A491" i="49"/>
  <c r="I490" i="49"/>
  <c r="I515" i="49" s="1"/>
  <c r="I540" i="49" s="1"/>
  <c r="I565" i="49" s="1"/>
  <c r="I590" i="49" s="1"/>
  <c r="I489" i="49"/>
  <c r="I514" i="49" s="1"/>
  <c r="I539" i="49" s="1"/>
  <c r="I564" i="49" s="1"/>
  <c r="I589" i="49" s="1"/>
  <c r="I488" i="49"/>
  <c r="I513" i="49" s="1"/>
  <c r="I538" i="49" s="1"/>
  <c r="I563" i="49" s="1"/>
  <c r="I588" i="49" s="1"/>
  <c r="I487" i="49"/>
  <c r="I512" i="49" s="1"/>
  <c r="I537" i="49" s="1"/>
  <c r="I562" i="49" s="1"/>
  <c r="I587" i="49" s="1"/>
  <c r="I486" i="49"/>
  <c r="I511" i="49" s="1"/>
  <c r="I536" i="49" s="1"/>
  <c r="I561" i="49" s="1"/>
  <c r="I586" i="49" s="1"/>
  <c r="I485" i="49"/>
  <c r="I510" i="49" s="1"/>
  <c r="I535" i="49" s="1"/>
  <c r="I560" i="49" s="1"/>
  <c r="I585" i="49" s="1"/>
  <c r="I484" i="49"/>
  <c r="I509" i="49" s="1"/>
  <c r="I534" i="49" s="1"/>
  <c r="I559" i="49" s="1"/>
  <c r="I584" i="49" s="1"/>
  <c r="I483" i="49"/>
  <c r="I508" i="49" s="1"/>
  <c r="I533" i="49" s="1"/>
  <c r="I558" i="49" s="1"/>
  <c r="I583" i="49" s="1"/>
  <c r="I482" i="49"/>
  <c r="I507" i="49" s="1"/>
  <c r="I532" i="49" s="1"/>
  <c r="I557" i="49" s="1"/>
  <c r="I582" i="49" s="1"/>
  <c r="I481" i="49"/>
  <c r="I506" i="49" s="1"/>
  <c r="I531" i="49" s="1"/>
  <c r="I556" i="49" s="1"/>
  <c r="I581" i="49" s="1"/>
  <c r="I480" i="49"/>
  <c r="I505" i="49" s="1"/>
  <c r="I530" i="49" s="1"/>
  <c r="I555" i="49" s="1"/>
  <c r="I580" i="49" s="1"/>
  <c r="I479" i="49"/>
  <c r="I504" i="49" s="1"/>
  <c r="I529" i="49" s="1"/>
  <c r="I554" i="49" s="1"/>
  <c r="I579" i="49" s="1"/>
  <c r="I478" i="49"/>
  <c r="I503" i="49" s="1"/>
  <c r="I528" i="49" s="1"/>
  <c r="I553" i="49" s="1"/>
  <c r="I578" i="49" s="1"/>
  <c r="I477" i="49"/>
  <c r="I502" i="49" s="1"/>
  <c r="I527" i="49" s="1"/>
  <c r="I552" i="49" s="1"/>
  <c r="I577" i="49" s="1"/>
  <c r="I476" i="49"/>
  <c r="I501" i="49" s="1"/>
  <c r="I526" i="49" s="1"/>
  <c r="I551" i="49" s="1"/>
  <c r="I576" i="49" s="1"/>
  <c r="I475" i="49"/>
  <c r="I500" i="49" s="1"/>
  <c r="I525" i="49" s="1"/>
  <c r="I550" i="49" s="1"/>
  <c r="I575" i="49" s="1"/>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R406" i="49"/>
  <c r="R405" i="49"/>
  <c r="R404" i="49"/>
  <c r="R403" i="49"/>
  <c r="R402" i="49"/>
  <c r="R401" i="49"/>
  <c r="R400" i="49"/>
  <c r="R399" i="49"/>
  <c r="R398" i="49"/>
  <c r="R397" i="49"/>
  <c r="R396" i="49"/>
  <c r="R395" i="49"/>
  <c r="R394" i="49"/>
  <c r="R393" i="49"/>
  <c r="R392" i="49"/>
  <c r="A391" i="49"/>
  <c r="A390" i="49"/>
  <c r="A389" i="49"/>
  <c r="A388" i="49"/>
  <c r="A387" i="49"/>
  <c r="A386" i="49"/>
  <c r="R385" i="49"/>
  <c r="R384" i="49"/>
  <c r="R383" i="49"/>
  <c r="R382" i="49"/>
  <c r="R381" i="49"/>
  <c r="R380" i="49"/>
  <c r="R379" i="49"/>
  <c r="R378" i="49"/>
  <c r="R377" i="49"/>
  <c r="R376" i="49"/>
  <c r="R375" i="49"/>
  <c r="R374" i="49"/>
  <c r="R373" i="49"/>
  <c r="R372" i="49"/>
  <c r="R371" i="49"/>
  <c r="R370" i="49"/>
  <c r="A369" i="49"/>
  <c r="A368" i="49"/>
  <c r="A367" i="49"/>
  <c r="A366" i="49"/>
  <c r="A365" i="49"/>
  <c r="A364" i="49"/>
  <c r="A325" i="49"/>
  <c r="A324" i="49"/>
  <c r="A323" i="49"/>
  <c r="A322" i="49"/>
  <c r="A321" i="49"/>
  <c r="A320"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A331" i="49" s="1"/>
  <c r="G264" i="49"/>
  <c r="A264" i="49" s="1"/>
  <c r="G263" i="49"/>
  <c r="A263" i="49" s="1"/>
  <c r="G262" i="49"/>
  <c r="G261" i="49"/>
  <c r="G283" i="49" s="1"/>
  <c r="G305" i="49" s="1"/>
  <c r="G327" i="49" s="1"/>
  <c r="A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G166" i="49"/>
  <c r="F534" i="49" s="1"/>
  <c r="A534" i="49" s="1"/>
  <c r="J165" i="49"/>
  <c r="G165" i="49"/>
  <c r="F533" i="49" s="1"/>
  <c r="J164" i="49"/>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A1703" i="49" l="1"/>
  <c r="A1705" i="49"/>
  <c r="A1706" i="49"/>
  <c r="A1707" i="49"/>
  <c r="A1711" i="49"/>
  <c r="A1712" i="49"/>
  <c r="A1713" i="49"/>
  <c r="A1710" i="49"/>
  <c r="A1709" i="49"/>
  <c r="A1701" i="49"/>
  <c r="A1635" i="49"/>
  <c r="A1639" i="49"/>
  <c r="A1641" i="49"/>
  <c r="A1642" i="49"/>
  <c r="A1643" i="49"/>
  <c r="A1647" i="49"/>
  <c r="A1648" i="49"/>
  <c r="A1694" i="49"/>
  <c r="A1627" i="49"/>
  <c r="AE611" i="49"/>
  <c r="Y1756" i="49" s="1"/>
  <c r="Q613" i="49"/>
  <c r="O1758" i="49" s="1"/>
  <c r="AE616" i="49"/>
  <c r="Y1761" i="49" s="1"/>
  <c r="Q615" i="49"/>
  <c r="O1760" i="49" s="1"/>
  <c r="AE612" i="49"/>
  <c r="Y1757" i="49" s="1"/>
  <c r="Q614" i="49"/>
  <c r="O1759" i="49" s="1"/>
  <c r="AE615" i="49"/>
  <c r="Y1760" i="49" s="1"/>
  <c r="Q617" i="49"/>
  <c r="O1762" i="49" s="1"/>
  <c r="A1626" i="49"/>
  <c r="Q611" i="49"/>
  <c r="O1756" i="49" s="1"/>
  <c r="AE614" i="49"/>
  <c r="Y1759" i="49" s="1"/>
  <c r="A1613" i="49"/>
  <c r="A1614" i="49"/>
  <c r="A1615" i="49"/>
  <c r="A1616" i="49"/>
  <c r="A1620" i="49"/>
  <c r="A1621" i="49"/>
  <c r="A1622" i="49"/>
  <c r="A1623" i="49"/>
  <c r="A1624" i="49"/>
  <c r="A1625" i="49"/>
  <c r="A1686" i="49"/>
  <c r="A1687" i="49"/>
  <c r="A1688" i="49"/>
  <c r="A1689" i="49"/>
  <c r="A1690" i="49"/>
  <c r="A1691" i="49"/>
  <c r="A1692" i="49"/>
  <c r="A1693" i="49"/>
  <c r="Q612" i="49"/>
  <c r="O1757" i="49" s="1"/>
  <c r="AE613" i="49"/>
  <c r="Y1758" i="49" s="1"/>
  <c r="Q616" i="49"/>
  <c r="O1761" i="49" s="1"/>
  <c r="X166" i="49"/>
  <c r="X165" i="49"/>
  <c r="A1636" i="49"/>
  <c r="A1649" i="49"/>
  <c r="A1650" i="49"/>
  <c r="A1708" i="49"/>
  <c r="A1704" i="49"/>
  <c r="A1702" i="49"/>
  <c r="A1682" i="49"/>
  <c r="A1644" i="49"/>
  <c r="A1640" i="49"/>
  <c r="A1619" i="49"/>
  <c r="A1679" i="49"/>
  <c r="A1680" i="49"/>
  <c r="A1681" i="49"/>
  <c r="A1683" i="49"/>
  <c r="A1684" i="49"/>
  <c r="A1685" i="49"/>
  <c r="A1637" i="49"/>
  <c r="A1638" i="49"/>
  <c r="A1645" i="49"/>
  <c r="A1646" i="49"/>
  <c r="A1617" i="49"/>
  <c r="A1618" i="49"/>
  <c r="A1628" i="49"/>
  <c r="A309" i="49"/>
  <c r="A305" i="49"/>
  <c r="X164" i="49"/>
  <c r="Y1107" i="49"/>
  <c r="Y1108" i="49" s="1"/>
  <c r="M1108" i="49"/>
  <c r="AD1108" i="49"/>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T200" i="49"/>
  <c r="T206" i="49"/>
  <c r="AE1174" i="49"/>
  <c r="T1176" i="49" s="1"/>
  <c r="S1177" i="49" s="1"/>
  <c r="V1177" i="49" s="1"/>
  <c r="W1177" i="49" s="1"/>
  <c r="AJ1177" i="49" s="1"/>
  <c r="U1481" i="49" s="1"/>
  <c r="U1482" i="49" s="1"/>
  <c r="AF1437" i="49"/>
  <c r="U116" i="49"/>
  <c r="X1395" i="49"/>
  <c r="AF1400" i="49"/>
  <c r="AF1325" i="49"/>
  <c r="X1433" i="49"/>
  <c r="S1437" i="49"/>
  <c r="S1438" i="49" s="1"/>
  <c r="X1437" i="49"/>
  <c r="A1591" i="49"/>
  <c r="Q606" i="49"/>
  <c r="O1751" i="49" s="1"/>
  <c r="T207" i="49"/>
  <c r="AE1161" i="49"/>
  <c r="AJ1161" i="49" s="1"/>
  <c r="S1535" i="49" s="1"/>
  <c r="S1536" i="49" s="1"/>
  <c r="AE1170" i="49"/>
  <c r="T1172" i="49" s="1"/>
  <c r="S1173" i="49" s="1"/>
  <c r="V1173" i="49" s="1"/>
  <c r="W1173" i="49" s="1"/>
  <c r="AJ1173" i="49" s="1"/>
  <c r="U1279" i="49" s="1"/>
  <c r="U1280" i="49" s="1"/>
  <c r="AE1160" i="49"/>
  <c r="AK1160" i="49" s="1"/>
  <c r="O1303" i="49" s="1"/>
  <c r="O1304" i="49" s="1"/>
  <c r="X1398" i="49"/>
  <c r="U115" i="49"/>
  <c r="S1325" i="49"/>
  <c r="S1326" i="49" s="1"/>
  <c r="U1433" i="49"/>
  <c r="U1434" i="49" s="1"/>
  <c r="Y466" i="49"/>
  <c r="Y491" i="49" s="1"/>
  <c r="Y516" i="49" s="1"/>
  <c r="AB1327" i="49"/>
  <c r="U1397" i="49"/>
  <c r="U1398" i="49" s="1"/>
  <c r="AF1398" i="49"/>
  <c r="AB1506" i="49"/>
  <c r="Q1527" i="49"/>
  <c r="Q1528" i="49" s="1"/>
  <c r="Q1277" i="49"/>
  <c r="Q1278" i="49" s="1"/>
  <c r="AB1474" i="49"/>
  <c r="AF1328" i="49"/>
  <c r="X1397" i="49"/>
  <c r="O1433" i="49"/>
  <c r="O1434" i="49" s="1"/>
  <c r="O1465" i="49"/>
  <c r="O1466" i="49" s="1"/>
  <c r="O1529" i="49"/>
  <c r="O1530" i="49" s="1"/>
  <c r="U1531" i="49"/>
  <c r="U1532" i="49" s="1"/>
  <c r="AA231" i="49"/>
  <c r="Q236" i="49" s="1"/>
  <c r="W236" i="49" s="1"/>
  <c r="H2078" i="49" s="1"/>
  <c r="Q1325" i="49"/>
  <c r="Q1326" i="49" s="1"/>
  <c r="AF1397" i="49"/>
  <c r="Q1433" i="49"/>
  <c r="Q1434" i="49" s="1"/>
  <c r="U1529" i="49"/>
  <c r="U1530" i="49" s="1"/>
  <c r="U1291" i="49"/>
  <c r="U1292" i="49" s="1"/>
  <c r="U1293" i="49"/>
  <c r="U1294" i="49" s="1"/>
  <c r="X1323" i="49"/>
  <c r="AF1326" i="49"/>
  <c r="AB1361" i="49"/>
  <c r="U1323" i="49"/>
  <c r="U1324" i="49" s="1"/>
  <c r="Q1493" i="49"/>
  <c r="Q1494" i="49" s="1"/>
  <c r="AB1291" i="49"/>
  <c r="X1293" i="49"/>
  <c r="AF1323" i="49"/>
  <c r="S1545" i="49"/>
  <c r="S1546" i="49" s="1"/>
  <c r="U1355" i="49"/>
  <c r="U1356" i="49" s="1"/>
  <c r="U1545" i="49"/>
  <c r="U1546" i="49" s="1"/>
  <c r="S1473" i="49"/>
  <c r="S1474" i="49" s="1"/>
  <c r="X1545" i="49"/>
  <c r="X1361" i="49"/>
  <c r="U126" i="49"/>
  <c r="Q1327" i="49"/>
  <c r="Q1328" i="49" s="1"/>
  <c r="S1421" i="49"/>
  <c r="S1422" i="49" s="1"/>
  <c r="S1433" i="49"/>
  <c r="S1434" i="49" s="1"/>
  <c r="X1473" i="49"/>
  <c r="Q1535" i="49"/>
  <c r="Q1536" i="49" s="1"/>
  <c r="A1664" i="49"/>
  <c r="AB1544" i="49"/>
  <c r="O1349" i="49"/>
  <c r="O1350" i="49" s="1"/>
  <c r="S1469" i="49"/>
  <c r="S1470" i="49" s="1"/>
  <c r="S1277" i="49"/>
  <c r="S1278" i="49" s="1"/>
  <c r="AB1294" i="49"/>
  <c r="AF1395" i="49"/>
  <c r="AF1433" i="49"/>
  <c r="X1468" i="49"/>
  <c r="AB1470" i="49"/>
  <c r="O1473" i="49"/>
  <c r="O1474" i="49" s="1"/>
  <c r="AB1505" i="49"/>
  <c r="Q1529" i="49"/>
  <c r="Q1530" i="49" s="1"/>
  <c r="S1537" i="49"/>
  <c r="S1538" i="49" s="1"/>
  <c r="AF1542" i="49"/>
  <c r="X1543" i="49"/>
  <c r="U1277" i="49"/>
  <c r="U1278" i="49" s="1"/>
  <c r="Q1323" i="49"/>
  <c r="Q1324" i="49" s="1"/>
  <c r="O1325" i="49"/>
  <c r="O1326" i="49" s="1"/>
  <c r="U1391" i="49"/>
  <c r="U1392" i="49" s="1"/>
  <c r="Q1421" i="49"/>
  <c r="Q1422" i="49" s="1"/>
  <c r="AB1434" i="49"/>
  <c r="Q1473" i="49"/>
  <c r="Q1474" i="49" s="1"/>
  <c r="S1529" i="49"/>
  <c r="S1530" i="49" s="1"/>
  <c r="U1537" i="49"/>
  <c r="U1538" i="49" s="1"/>
  <c r="AF1543" i="49"/>
  <c r="O1545" i="49"/>
  <c r="O1546" i="49" s="1"/>
  <c r="AF1544" i="49"/>
  <c r="AF1324" i="49"/>
  <c r="AB1326" i="49"/>
  <c r="U1349" i="49"/>
  <c r="U1350" i="49" s="1"/>
  <c r="X1363" i="49"/>
  <c r="Q1467" i="49"/>
  <c r="Q1468" i="49" s="1"/>
  <c r="U1469" i="49"/>
  <c r="U1470" i="49" s="1"/>
  <c r="O1543" i="49"/>
  <c r="O1544" i="49" s="1"/>
  <c r="AF1545" i="49"/>
  <c r="AF1363" i="49"/>
  <c r="S1467" i="49"/>
  <c r="S1468" i="49" s="1"/>
  <c r="X1469" i="49"/>
  <c r="O1505" i="49"/>
  <c r="O1506" i="49" s="1"/>
  <c r="O1537" i="49"/>
  <c r="O1538" i="49" s="1"/>
  <c r="S1543" i="49"/>
  <c r="S1544" i="49" s="1"/>
  <c r="U1459" i="49"/>
  <c r="U1460" i="49" s="1"/>
  <c r="AF1469" i="49"/>
  <c r="U1505" i="49"/>
  <c r="U1506" i="49" s="1"/>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56" i="49"/>
  <c r="A1663" i="49"/>
  <c r="A1657" i="49"/>
  <c r="A1598" i="49"/>
  <c r="A1600" i="49"/>
  <c r="A1670" i="49"/>
  <c r="A1775" i="49"/>
  <c r="A1755" i="49"/>
  <c r="A1776" i="49"/>
  <c r="A1778" i="49"/>
  <c r="A1780" i="49"/>
  <c r="A1782" i="49"/>
  <c r="A1784" i="49"/>
  <c r="A1756" i="49"/>
  <c r="A271" i="49"/>
  <c r="U1461" i="49"/>
  <c r="U1462" i="49" s="1"/>
  <c r="Q1461" i="49"/>
  <c r="Q1462" i="49" s="1"/>
  <c r="U1357" i="49"/>
  <c r="U1358" i="49" s="1"/>
  <c r="AB1360" i="49"/>
  <c r="AB1359" i="49"/>
  <c r="S1359" i="49"/>
  <c r="AF1360" i="49"/>
  <c r="AF1366" i="49"/>
  <c r="AF1365" i="49"/>
  <c r="O1457" i="49"/>
  <c r="O1458" i="49" s="1"/>
  <c r="AB1503" i="49"/>
  <c r="X1503" i="49"/>
  <c r="Q1503" i="49"/>
  <c r="Q1504" i="49" s="1"/>
  <c r="S1429" i="49"/>
  <c r="S1430" i="49" s="1"/>
  <c r="G295" i="49"/>
  <c r="G361" i="49" s="1"/>
  <c r="G383" i="49" s="1"/>
  <c r="A383" i="49" s="1"/>
  <c r="A273" i="49"/>
  <c r="G353" i="49"/>
  <c r="G375" i="49" s="1"/>
  <c r="A375" i="49" s="1"/>
  <c r="O1461" i="49"/>
  <c r="O1462" i="49" s="1"/>
  <c r="A533" i="49"/>
  <c r="F558" i="49"/>
  <c r="AD1694" i="49"/>
  <c r="S2022" i="49" s="1"/>
  <c r="AG1694" i="49"/>
  <c r="Z2022" i="49" s="1"/>
  <c r="Q1357" i="49"/>
  <c r="Q1358" i="49" s="1"/>
  <c r="U1389" i="49"/>
  <c r="U1390" i="49" s="1"/>
  <c r="Q1389" i="49"/>
  <c r="Q1390" i="49" s="1"/>
  <c r="Q1423" i="49"/>
  <c r="Q1424" i="49" s="1"/>
  <c r="X1436" i="49"/>
  <c r="X1435" i="49"/>
  <c r="U1435" i="49"/>
  <c r="U1436" i="49" s="1"/>
  <c r="U1445" i="49"/>
  <c r="U1446" i="49" s="1"/>
  <c r="S1457" i="49"/>
  <c r="S1458" i="49" s="1"/>
  <c r="S1461" i="49"/>
  <c r="S1462" i="49" s="1"/>
  <c r="AB1471" i="49"/>
  <c r="S1499" i="49"/>
  <c r="S1500" i="49" s="1"/>
  <c r="Q1499" i="49"/>
  <c r="Q1500" i="49" s="1"/>
  <c r="U1503" i="49"/>
  <c r="U1504" i="49" s="1"/>
  <c r="AB1510" i="49"/>
  <c r="AB1509" i="49"/>
  <c r="U114" i="49"/>
  <c r="U127" i="49"/>
  <c r="G284" i="49"/>
  <c r="A262" i="49"/>
  <c r="A287" i="49"/>
  <c r="O1313" i="49"/>
  <c r="O1314" i="49" s="1"/>
  <c r="U1321" i="49"/>
  <c r="U1322" i="49" s="1"/>
  <c r="Q1321" i="49"/>
  <c r="Q1322" i="49" s="1"/>
  <c r="AB1395" i="49"/>
  <c r="X1396" i="49"/>
  <c r="U1395" i="49"/>
  <c r="U1396" i="49" s="1"/>
  <c r="S1395" i="49"/>
  <c r="O1395" i="49"/>
  <c r="U1457" i="49"/>
  <c r="U1458" i="49" s="1"/>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U1471" i="49"/>
  <c r="U1472" i="49" s="1"/>
  <c r="Q1471" i="49"/>
  <c r="Q1472" i="49" s="1"/>
  <c r="AF1472" i="49"/>
  <c r="X96" i="49"/>
  <c r="K240" i="49" s="1"/>
  <c r="U1429" i="49"/>
  <c r="U1430" i="49" s="1"/>
  <c r="O1471" i="49"/>
  <c r="O1472" i="49" s="1"/>
  <c r="O1533" i="49"/>
  <c r="O1534" i="49" s="1"/>
  <c r="O1359" i="49"/>
  <c r="U118" i="49"/>
  <c r="U123" i="49"/>
  <c r="G288" i="49"/>
  <c r="G354" i="49" s="1"/>
  <c r="A354" i="49" s="1"/>
  <c r="S1389" i="49"/>
  <c r="S1390" i="49" s="1"/>
  <c r="S1409" i="49"/>
  <c r="S1410" i="49" s="1"/>
  <c r="Q1435" i="49"/>
  <c r="Q1436" i="49" s="1"/>
  <c r="Q1497" i="49"/>
  <c r="Q1498" i="49" s="1"/>
  <c r="O1497" i="49"/>
  <c r="O1498" i="49" s="1"/>
  <c r="U1499" i="49"/>
  <c r="U1500" i="49" s="1"/>
  <c r="O1507" i="49"/>
  <c r="O1508" i="49" s="1"/>
  <c r="Q610" i="49"/>
  <c r="O1755" i="49" s="1"/>
  <c r="AE610" i="49"/>
  <c r="Y1755" i="49" s="1"/>
  <c r="Q607" i="49"/>
  <c r="O1752" i="49" s="1"/>
  <c r="AE645" i="49"/>
  <c r="AE609" i="49"/>
  <c r="Y1754" i="49" s="1"/>
  <c r="AE606" i="49"/>
  <c r="Y1751" i="49" s="1"/>
  <c r="O1321" i="49"/>
  <c r="O1322" i="49" s="1"/>
  <c r="Q1349" i="49"/>
  <c r="Q1350" i="49" s="1"/>
  <c r="U1373" i="49"/>
  <c r="U1374" i="49" s="1"/>
  <c r="Q1395" i="49"/>
  <c r="AB1396" i="49"/>
  <c r="AF1435" i="49"/>
  <c r="AB1472" i="49"/>
  <c r="X1504" i="49"/>
  <c r="X1509" i="49"/>
  <c r="A1666" i="49"/>
  <c r="A1668" i="49"/>
  <c r="A1754" i="49"/>
  <c r="F525" i="49"/>
  <c r="F450" i="49"/>
  <c r="F475" i="49" s="1"/>
  <c r="F539" i="49"/>
  <c r="F464" i="49"/>
  <c r="F489" i="49" s="1"/>
  <c r="U122" i="49"/>
  <c r="G290" i="49"/>
  <c r="G356" i="49" s="1"/>
  <c r="A356" i="49" s="1"/>
  <c r="A268" i="49"/>
  <c r="O1317" i="49"/>
  <c r="O1318" i="49" s="1"/>
  <c r="AB1365" i="49"/>
  <c r="G292" i="49"/>
  <c r="A270" i="49"/>
  <c r="U1281" i="49"/>
  <c r="U1282" i="49" s="1"/>
  <c r="S1281" i="49"/>
  <c r="S1282" i="49" s="1"/>
  <c r="O1281" i="49"/>
  <c r="O1282" i="49" s="1"/>
  <c r="U1317" i="49"/>
  <c r="U1318" i="49" s="1"/>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Q1281" i="49"/>
  <c r="Q1282" i="49" s="1"/>
  <c r="U1347" i="49"/>
  <c r="U1348" i="49" s="1"/>
  <c r="Q1353" i="49"/>
  <c r="Q1354" i="49" s="1"/>
  <c r="S1353" i="49"/>
  <c r="S1354" i="49" s="1"/>
  <c r="O1393" i="49"/>
  <c r="O1394" i="49" s="1"/>
  <c r="AB1436" i="49"/>
  <c r="AB1504" i="49"/>
  <c r="A1661" i="49"/>
  <c r="AF1293" i="49"/>
  <c r="AB1324" i="49"/>
  <c r="X1325" i="49"/>
  <c r="AB1469" i="49"/>
  <c r="U1473" i="49"/>
  <c r="U1474" i="49" s="1"/>
  <c r="A1596" i="49"/>
  <c r="A274" i="49"/>
  <c r="O1277" i="49"/>
  <c r="O1278" i="49" s="1"/>
  <c r="X1364" i="49"/>
  <c r="U1419" i="49"/>
  <c r="U1420" i="49" s="1"/>
  <c r="O1421" i="49"/>
  <c r="O1422" i="49" s="1"/>
  <c r="O1437" i="49"/>
  <c r="O1438" i="49" s="1"/>
  <c r="AB1438" i="49"/>
  <c r="AF1473" i="49"/>
  <c r="O1531" i="49"/>
  <c r="O1532" i="49" s="1"/>
  <c r="X1541" i="49"/>
  <c r="A1593" i="49"/>
  <c r="A1597" i="49"/>
  <c r="A1758" i="49"/>
  <c r="U1363" i="49"/>
  <c r="U1364" i="49" s="1"/>
  <c r="AB1364" i="49"/>
  <c r="X1399" i="49"/>
  <c r="Q1437" i="49"/>
  <c r="Q1438" i="49" s="1"/>
  <c r="AF1438" i="49"/>
  <c r="S1531" i="49"/>
  <c r="S1532" i="49" s="1"/>
  <c r="Q1543" i="49"/>
  <c r="Q1544" i="49" s="1"/>
  <c r="X1544" i="49"/>
  <c r="Q1545" i="49"/>
  <c r="Q1546" i="49" s="1"/>
  <c r="AF1546" i="49"/>
  <c r="A1662" i="49"/>
  <c r="A1766" i="49"/>
  <c r="A1786" i="49"/>
  <c r="Y1230" i="49"/>
  <c r="J296" i="49"/>
  <c r="U296" i="49" s="1"/>
  <c r="N296" i="49"/>
  <c r="Z296" i="49" s="1"/>
  <c r="G315" i="49"/>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G362" i="49"/>
  <c r="A296" i="49"/>
  <c r="G318" i="49"/>
  <c r="G357" i="49"/>
  <c r="A291" i="49"/>
  <c r="J297" i="49"/>
  <c r="U297" i="49" s="1"/>
  <c r="AD114" i="49"/>
  <c r="AD124" i="49"/>
  <c r="A160" i="49"/>
  <c r="AD160" i="49"/>
  <c r="A168" i="49"/>
  <c r="AD168" i="49"/>
  <c r="Q168" i="49"/>
  <c r="G286" i="49"/>
  <c r="G313" i="49"/>
  <c r="L540" i="49"/>
  <c r="P540" i="49" s="1"/>
  <c r="U540" i="49" s="1"/>
  <c r="Y540" i="49" s="1"/>
  <c r="AC540" i="49" s="1"/>
  <c r="I816" i="49"/>
  <c r="I817"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G348" i="49"/>
  <c r="A282" i="49"/>
  <c r="G304" i="49"/>
  <c r="N341" i="49"/>
  <c r="O1693" i="49"/>
  <c r="S1998" i="49" s="1"/>
  <c r="R1693" i="49"/>
  <c r="Z1998" i="49" s="1"/>
  <c r="A163" i="49"/>
  <c r="AD163" i="49"/>
  <c r="X163" i="49"/>
  <c r="U1285" i="49"/>
  <c r="U1286" i="49" s="1"/>
  <c r="Q1285" i="49"/>
  <c r="Q1286" i="49" s="1"/>
  <c r="S1285" i="49"/>
  <c r="S1286" i="49" s="1"/>
  <c r="O1285" i="49"/>
  <c r="O1286" i="49" s="1"/>
  <c r="X160" i="49"/>
  <c r="A164" i="49"/>
  <c r="AD164" i="49"/>
  <c r="A172" i="49"/>
  <c r="AD172" i="49"/>
  <c r="Q172" i="49"/>
  <c r="T201" i="49"/>
  <c r="L203" i="49" s="1"/>
  <c r="G294" i="49"/>
  <c r="A171" i="49"/>
  <c r="AD171" i="49"/>
  <c r="Q171" i="49"/>
  <c r="A162" i="49"/>
  <c r="AD162" i="49"/>
  <c r="A170" i="49"/>
  <c r="AD170" i="49"/>
  <c r="Q170" i="49"/>
  <c r="V1228" i="49"/>
  <c r="AF1227" i="49"/>
  <c r="A159" i="49"/>
  <c r="AD159" i="49"/>
  <c r="X168" i="49"/>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A167" i="49"/>
  <c r="AD167" i="49"/>
  <c r="Q167" i="49"/>
  <c r="AD121" i="49"/>
  <c r="A161" i="49"/>
  <c r="AD161" i="49"/>
  <c r="X170" i="49"/>
  <c r="G285" i="49"/>
  <c r="J294" i="49"/>
  <c r="U294" i="49" s="1"/>
  <c r="AD129" i="49"/>
  <c r="A158" i="49"/>
  <c r="AD158" i="49"/>
  <c r="X159" i="49"/>
  <c r="A166" i="49"/>
  <c r="AD166" i="49"/>
  <c r="X167" i="49"/>
  <c r="G349" i="49"/>
  <c r="A283" i="49"/>
  <c r="G297" i="49"/>
  <c r="R1692" i="49"/>
  <c r="Z1997" i="49" s="1"/>
  <c r="O1692" i="49"/>
  <c r="S1997" i="49" s="1"/>
  <c r="AG1650" i="49"/>
  <c r="Z1928" i="49" s="1"/>
  <c r="AD1650" i="49"/>
  <c r="S1928"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R1648" i="49"/>
  <c r="Z1903" i="49" s="1"/>
  <c r="O1648" i="49"/>
  <c r="S1903" i="49" s="1"/>
  <c r="AD1671" i="49"/>
  <c r="S1974" i="49" s="1"/>
  <c r="AG1671" i="49"/>
  <c r="Z1974" i="49" s="1"/>
  <c r="O1606" i="49"/>
  <c r="S1811" i="49" s="1"/>
  <c r="R1606" i="49"/>
  <c r="Z1811" i="49" s="1"/>
  <c r="U120" i="49"/>
  <c r="U128" i="49"/>
  <c r="A261" i="49"/>
  <c r="A269" i="49"/>
  <c r="R1628" i="49"/>
  <c r="Z1858" i="49" s="1"/>
  <c r="O1628" i="49"/>
  <c r="S1858" i="49" s="1"/>
  <c r="AD1672" i="49"/>
  <c r="S1975" i="49" s="1"/>
  <c r="AG1672" i="49"/>
  <c r="Z1975" i="49" s="1"/>
  <c r="U1315" i="49"/>
  <c r="U1316" i="49" s="1"/>
  <c r="O1315" i="49"/>
  <c r="O1316" i="49" s="1"/>
  <c r="U1385" i="49"/>
  <c r="U1386" i="49" s="1"/>
  <c r="Q1385" i="49"/>
  <c r="Q1386" i="49" s="1"/>
  <c r="S1385" i="49"/>
  <c r="S1386" i="49" s="1"/>
  <c r="O1385" i="49"/>
  <c r="O1386" i="49" s="1"/>
  <c r="Z1603" i="49"/>
  <c r="Z1625" i="49"/>
  <c r="AG1669" i="49"/>
  <c r="Z1972" i="49" s="1"/>
  <c r="AD1669" i="49"/>
  <c r="S1972" i="49" s="1"/>
  <c r="U117" i="49"/>
  <c r="F451" i="49"/>
  <c r="F476" i="49" s="1"/>
  <c r="F459" i="49"/>
  <c r="F484" i="49" s="1"/>
  <c r="R1604" i="49"/>
  <c r="Z1809" i="49" s="1"/>
  <c r="O1604" i="49"/>
  <c r="S1809" i="49" s="1"/>
  <c r="O1672" i="49"/>
  <c r="S1952" i="49" s="1"/>
  <c r="R1672" i="49"/>
  <c r="Z1952" i="49" s="1"/>
  <c r="F452" i="49"/>
  <c r="F477" i="49" s="1"/>
  <c r="F527" i="49"/>
  <c r="F528" i="49"/>
  <c r="F453" i="49"/>
  <c r="F478" i="49" s="1"/>
  <c r="F529" i="49"/>
  <c r="F454" i="49"/>
  <c r="F479" i="49" s="1"/>
  <c r="F532" i="49"/>
  <c r="F457" i="49"/>
  <c r="F482" i="49" s="1"/>
  <c r="F460" i="49"/>
  <c r="F485" i="49" s="1"/>
  <c r="F535" i="49"/>
  <c r="F536" i="49"/>
  <c r="F461" i="49"/>
  <c r="F486" i="49" s="1"/>
  <c r="F537" i="49"/>
  <c r="F462" i="49"/>
  <c r="F487" i="49" s="1"/>
  <c r="F540" i="49"/>
  <c r="F465" i="49"/>
  <c r="F490" i="49" s="1"/>
  <c r="Y541" i="49"/>
  <c r="Y566" i="49" s="1"/>
  <c r="Y591" i="49" s="1"/>
  <c r="F455" i="49"/>
  <c r="F480" i="49" s="1"/>
  <c r="F463" i="49"/>
  <c r="F488" i="49" s="1"/>
  <c r="F551" i="49"/>
  <c r="F555" i="49"/>
  <c r="F559" i="49"/>
  <c r="F563" i="49"/>
  <c r="Z1626" i="49"/>
  <c r="Z1604" i="49"/>
  <c r="O1626" i="49"/>
  <c r="S1856" i="49" s="1"/>
  <c r="R1626" i="49"/>
  <c r="Z1856" i="49" s="1"/>
  <c r="AG1670" i="49"/>
  <c r="Z1973" i="49" s="1"/>
  <c r="AD1670" i="49"/>
  <c r="S1973" i="49" s="1"/>
  <c r="O1605" i="49"/>
  <c r="S1810" i="49" s="1"/>
  <c r="R1605" i="49"/>
  <c r="Z1810" i="49" s="1"/>
  <c r="Z1628" i="49"/>
  <c r="Z1606" i="49"/>
  <c r="O1670" i="49"/>
  <c r="S1950" i="49" s="1"/>
  <c r="R1670" i="49"/>
  <c r="Z1950"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AG1649" i="49"/>
  <c r="Z1927" i="49" s="1"/>
  <c r="AD1649" i="49"/>
  <c r="S1927" i="49" s="1"/>
  <c r="O1714" i="49"/>
  <c r="S2044" i="49" s="1"/>
  <c r="R1714" i="49"/>
  <c r="Z2044" i="49" s="1"/>
  <c r="X1329" i="49"/>
  <c r="O1627" i="49"/>
  <c r="S1857" i="49" s="1"/>
  <c r="R1627" i="49"/>
  <c r="Z1857" i="49" s="1"/>
  <c r="AG1691" i="49"/>
  <c r="Z2019" i="49" s="1"/>
  <c r="AD1691" i="49"/>
  <c r="S2019" i="49" s="1"/>
  <c r="O1694" i="49"/>
  <c r="S1999" i="49" s="1"/>
  <c r="R1694" i="49"/>
  <c r="Z1999" i="49" s="1"/>
  <c r="AE607" i="49"/>
  <c r="Y1752" i="49" s="1"/>
  <c r="Z1627" i="49"/>
  <c r="Z1605" i="49"/>
  <c r="AG1647" i="49"/>
  <c r="Z1925" i="49" s="1"/>
  <c r="AD1647" i="49"/>
  <c r="S1925" i="49" s="1"/>
  <c r="R1650" i="49"/>
  <c r="Z1905" i="49" s="1"/>
  <c r="O1650" i="49"/>
  <c r="S1905" i="49" s="1"/>
  <c r="U1301" i="49"/>
  <c r="U1302" i="49" s="1"/>
  <c r="AD1648" i="49"/>
  <c r="S1926" i="49" s="1"/>
  <c r="AG1648" i="49"/>
  <c r="Z1926" i="49" s="1"/>
  <c r="O1671" i="49"/>
  <c r="S1951" i="49" s="1"/>
  <c r="R1671" i="49"/>
  <c r="Z1951" i="49" s="1"/>
  <c r="AD1716" i="49"/>
  <c r="S2069" i="49" s="1"/>
  <c r="AG1716" i="49"/>
  <c r="Z2069" i="49" s="1"/>
  <c r="AF1292" i="49"/>
  <c r="X1291" i="49"/>
  <c r="X1292" i="49"/>
  <c r="AF1291" i="49"/>
  <c r="U1327" i="49"/>
  <c r="U1328" i="49" s="1"/>
  <c r="O1327" i="49"/>
  <c r="O1328" i="49" s="1"/>
  <c r="AB1328" i="49"/>
  <c r="AF1327" i="49"/>
  <c r="X1327" i="49"/>
  <c r="X1328" i="49"/>
  <c r="U1423" i="49"/>
  <c r="U1424" i="49" s="1"/>
  <c r="R1649" i="49"/>
  <c r="Z1904" i="49" s="1"/>
  <c r="O1649" i="49"/>
  <c r="S1904" i="49" s="1"/>
  <c r="AD1714" i="49"/>
  <c r="S2067" i="49" s="1"/>
  <c r="AG1714" i="49"/>
  <c r="Z2067" i="49" s="1"/>
  <c r="U1311" i="49"/>
  <c r="U1312" i="49" s="1"/>
  <c r="O1715" i="49"/>
  <c r="S2045" i="49" s="1"/>
  <c r="R1715" i="49"/>
  <c r="Z2045" i="49" s="1"/>
  <c r="U1313" i="49"/>
  <c r="U1314" i="49" s="1"/>
  <c r="Q1313" i="49"/>
  <c r="Q1314" i="49" s="1"/>
  <c r="S1313" i="49"/>
  <c r="S1314" i="49" s="1"/>
  <c r="U1383" i="49"/>
  <c r="U1384" i="49" s="1"/>
  <c r="AB1400" i="49"/>
  <c r="X1400" i="49"/>
  <c r="AB1399" i="49"/>
  <c r="U1399" i="49"/>
  <c r="U1400" i="49" s="1"/>
  <c r="U1427" i="49"/>
  <c r="U1428" i="49" s="1"/>
  <c r="S1427" i="49"/>
  <c r="S1428" i="49" s="1"/>
  <c r="O1427" i="49"/>
  <c r="O1428" i="49" s="1"/>
  <c r="Q1427" i="49"/>
  <c r="Q1428" i="49" s="1"/>
  <c r="AF1432" i="49"/>
  <c r="X1431" i="49"/>
  <c r="S1431" i="49"/>
  <c r="S1432" i="49" s="1"/>
  <c r="AF1431" i="49"/>
  <c r="U1431" i="49"/>
  <c r="U1432" i="49" s="1"/>
  <c r="X1432" i="49"/>
  <c r="O1431" i="49"/>
  <c r="O1432" i="49" s="1"/>
  <c r="AB1432" i="49"/>
  <c r="Q1431" i="49"/>
  <c r="Q1432" i="49" s="1"/>
  <c r="AD1693" i="49"/>
  <c r="S2021" i="49" s="1"/>
  <c r="AD1715" i="49"/>
  <c r="S2068" i="49" s="1"/>
  <c r="AG1715" i="49"/>
  <c r="Z2068" i="49" s="1"/>
  <c r="U1283" i="49"/>
  <c r="U1284" i="49" s="1"/>
  <c r="U1337" i="49"/>
  <c r="U1338" i="49" s="1"/>
  <c r="U1393" i="49"/>
  <c r="U1394" i="49" s="1"/>
  <c r="Q1393" i="49"/>
  <c r="Q1394" i="49" s="1"/>
  <c r="S1393" i="49"/>
  <c r="S1394" i="49" s="1"/>
  <c r="O1423" i="49"/>
  <c r="O1424" i="49" s="1"/>
  <c r="S1423" i="49"/>
  <c r="S1424" i="49" s="1"/>
  <c r="S1317" i="49"/>
  <c r="S1318" i="49" s="1"/>
  <c r="U1359" i="49"/>
  <c r="U1360" i="49" s="1"/>
  <c r="U1365" i="49"/>
  <c r="U1366" i="49" s="1"/>
  <c r="U1425" i="49"/>
  <c r="U1426" i="49" s="1"/>
  <c r="Q1425" i="49"/>
  <c r="Q1426" i="49" s="1"/>
  <c r="S1425" i="49"/>
  <c r="S1426" i="49" s="1"/>
  <c r="S1357" i="49"/>
  <c r="S1358" i="49" s="1"/>
  <c r="Q1359" i="49"/>
  <c r="X1360" i="49"/>
  <c r="AF1359" i="49"/>
  <c r="X1359" i="49"/>
  <c r="O1501" i="49"/>
  <c r="O1502" i="49" s="1"/>
  <c r="Q1501" i="49"/>
  <c r="Q1502" i="49" s="1"/>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Q1317" i="49"/>
  <c r="Q1318" i="49" s="1"/>
  <c r="S1349" i="49"/>
  <c r="S1350" i="49" s="1"/>
  <c r="U1353" i="49"/>
  <c r="U1354" i="49" s="1"/>
  <c r="O1353" i="49"/>
  <c r="O1354" i="49" s="1"/>
  <c r="O1357" i="49"/>
  <c r="O1358" i="49" s="1"/>
  <c r="U1455" i="49"/>
  <c r="U1456" i="49" s="1"/>
  <c r="U1517" i="49"/>
  <c r="U1518" i="49" s="1"/>
  <c r="Q1517" i="49"/>
  <c r="Q1518" i="49" s="1"/>
  <c r="S1517" i="49"/>
  <c r="S1518" i="49" s="1"/>
  <c r="U1265" i="49"/>
  <c r="U1266" i="49" s="1"/>
  <c r="AB1293" i="49"/>
  <c r="X1294" i="49"/>
  <c r="O1323" i="49"/>
  <c r="O1324" i="49" s="1"/>
  <c r="U1325" i="49"/>
  <c r="U1326" i="49" s="1"/>
  <c r="AF1364" i="49"/>
  <c r="U1387" i="49"/>
  <c r="U1388" i="49" s="1"/>
  <c r="Q1419" i="49"/>
  <c r="Q1420" i="49" s="1"/>
  <c r="Q1429" i="49"/>
  <c r="Q1430" i="49" s="1"/>
  <c r="S1465" i="49"/>
  <c r="S1466" i="49" s="1"/>
  <c r="Q1481" i="49"/>
  <c r="Q1482" i="49" s="1"/>
  <c r="Q1491" i="49"/>
  <c r="Q1492" i="49" s="1"/>
  <c r="S1323" i="49"/>
  <c r="S1324" i="49" s="1"/>
  <c r="AB1325" i="49"/>
  <c r="O1389" i="49"/>
  <c r="O1390" i="49" s="1"/>
  <c r="U1409" i="49"/>
  <c r="U1410" i="49" s="1"/>
  <c r="Q1409" i="49"/>
  <c r="Q1410" i="49" s="1"/>
  <c r="O1429" i="49"/>
  <c r="O1430" i="49" s="1"/>
  <c r="Q1457" i="49"/>
  <c r="Q1458" i="49" s="1"/>
  <c r="AB1468" i="49"/>
  <c r="AF1467" i="49"/>
  <c r="X1467" i="49"/>
  <c r="AF1468" i="49"/>
  <c r="U1467" i="49"/>
  <c r="U1468" i="49" s="1"/>
  <c r="O1467" i="49"/>
  <c r="O1468" i="49" s="1"/>
  <c r="O1493" i="49"/>
  <c r="O1494" i="49" s="1"/>
  <c r="S1493" i="49"/>
  <c r="S1494" i="49" s="1"/>
  <c r="X1505" i="49"/>
  <c r="S1505" i="49"/>
  <c r="S1506" i="49" s="1"/>
  <c r="Q1505" i="49"/>
  <c r="Q1506" i="49" s="1"/>
  <c r="AF1506" i="49"/>
  <c r="AF1505" i="49"/>
  <c r="U1465" i="49"/>
  <c r="U1466" i="49" s="1"/>
  <c r="Q1465" i="49"/>
  <c r="Q1466" i="49" s="1"/>
  <c r="A1594" i="49"/>
  <c r="A1602" i="49"/>
  <c r="AB1323" i="49"/>
  <c r="S1419" i="49"/>
  <c r="S1420" i="49" s="1"/>
  <c r="O1419" i="49"/>
  <c r="O1420" i="49" s="1"/>
  <c r="S1481" i="49"/>
  <c r="S1482" i="49" s="1"/>
  <c r="O1481" i="49"/>
  <c r="O1482" i="49" s="1"/>
  <c r="U1491" i="49"/>
  <c r="U1492" i="49" s="1"/>
  <c r="O1491" i="49"/>
  <c r="O1492" i="49" s="1"/>
  <c r="S1497" i="49"/>
  <c r="S1498" i="49" s="1"/>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O1499" i="49"/>
  <c r="O1500" i="49" s="1"/>
  <c r="S1503" i="49"/>
  <c r="S1504" i="49" s="1"/>
  <c r="AF1504" i="49"/>
  <c r="O1503" i="49"/>
  <c r="O1504" i="49" s="1"/>
  <c r="Q1509" i="49"/>
  <c r="Q1510" i="49" s="1"/>
  <c r="Q1531" i="49"/>
  <c r="Q1532" i="49" s="1"/>
  <c r="U1533" i="49"/>
  <c r="U1534" i="49" s="1"/>
  <c r="Q1533" i="49"/>
  <c r="Q1534" i="49" s="1"/>
  <c r="A1603" i="49"/>
  <c r="S1435" i="49"/>
  <c r="S1436" i="49" s="1"/>
  <c r="AB1437" i="49"/>
  <c r="O1469" i="49"/>
  <c r="O1470" i="49" s="1"/>
  <c r="S1495" i="49"/>
  <c r="S1496" i="49" s="1"/>
  <c r="O1495" i="49"/>
  <c r="O1496" i="49" s="1"/>
  <c r="U1509" i="49"/>
  <c r="U1510" i="49" s="1"/>
  <c r="A1761" i="49"/>
  <c r="AB1435" i="49"/>
  <c r="AF1510" i="49"/>
  <c r="O1509" i="49"/>
  <c r="O1510" i="49" s="1"/>
  <c r="X1510" i="49"/>
  <c r="AF1509" i="49"/>
  <c r="A1595" i="49"/>
  <c r="AB1473" i="49"/>
  <c r="X1474" i="49"/>
  <c r="AB1545" i="49"/>
  <c r="A1659" i="49"/>
  <c r="A1752" i="49"/>
  <c r="A1785" i="49"/>
  <c r="A1763" i="49"/>
  <c r="A1788" i="49"/>
  <c r="A1783" i="49"/>
  <c r="O1301" i="49" l="1"/>
  <c r="O1302" i="49" s="1"/>
  <c r="S1319" i="49"/>
  <c r="S1320" i="49" s="1"/>
  <c r="S1311" i="49"/>
  <c r="S1312" i="49" s="1"/>
  <c r="O1311" i="49"/>
  <c r="O1312" i="49" s="1"/>
  <c r="S1315" i="49"/>
  <c r="S1316" i="49" s="1"/>
  <c r="Q1301" i="49"/>
  <c r="Q1302" i="49" s="1"/>
  <c r="Q1311" i="49"/>
  <c r="Q1312" i="49" s="1"/>
  <c r="O1319" i="49"/>
  <c r="O1320" i="49" s="1"/>
  <c r="Q1315" i="49"/>
  <c r="Q1316" i="49" s="1"/>
  <c r="Q1319" i="49"/>
  <c r="Q1320" i="49" s="1"/>
  <c r="Q166" i="49"/>
  <c r="Q159" i="49"/>
  <c r="Q162" i="49"/>
  <c r="Q163" i="49"/>
  <c r="Q164" i="49"/>
  <c r="Q165" i="49"/>
  <c r="U1275" i="49"/>
  <c r="U1276" i="49" s="1"/>
  <c r="O1517" i="49"/>
  <c r="O1518" i="49" s="1"/>
  <c r="F515" i="49"/>
  <c r="A515" i="49" s="1"/>
  <c r="A490" i="49"/>
  <c r="F511" i="49"/>
  <c r="A511" i="49" s="1"/>
  <c r="A486" i="49"/>
  <c r="U1351" i="49"/>
  <c r="U1352" i="49" s="1"/>
  <c r="F514" i="49"/>
  <c r="A514" i="49" s="1"/>
  <c r="A489" i="49"/>
  <c r="Q639" i="49"/>
  <c r="O1783" i="49" s="1"/>
  <c r="AE636" i="49"/>
  <c r="Y1780" i="49" s="1"/>
  <c r="Q635" i="49"/>
  <c r="O1779" i="49" s="1"/>
  <c r="AE639" i="49"/>
  <c r="Y1783" i="49" s="1"/>
  <c r="Q640" i="49"/>
  <c r="O1784" i="49" s="1"/>
  <c r="AE637" i="49"/>
  <c r="Y1781" i="49" s="1"/>
  <c r="Q636" i="49"/>
  <c r="O1780" i="49" s="1"/>
  <c r="AE635" i="49"/>
  <c r="Y1779" i="49" s="1"/>
  <c r="AE638" i="49"/>
  <c r="Y1782" i="49" s="1"/>
  <c r="Q637" i="49"/>
  <c r="O1781" i="49" s="1"/>
  <c r="AE634" i="49"/>
  <c r="Y1778" i="49" s="1"/>
  <c r="Q638" i="49"/>
  <c r="O1782" i="49" s="1"/>
  <c r="U1319" i="49"/>
  <c r="U1320" i="49" s="1"/>
  <c r="U1495" i="49"/>
  <c r="U1496" i="49" s="1"/>
  <c r="U1463" i="49"/>
  <c r="U1464" i="49" s="1"/>
  <c r="S1527" i="49"/>
  <c r="S1528" i="49" s="1"/>
  <c r="U1527" i="49"/>
  <c r="U1528" i="49" s="1"/>
  <c r="O1527" i="49"/>
  <c r="O1528" i="49" s="1"/>
  <c r="U1535" i="49"/>
  <c r="U1536" i="49" s="1"/>
  <c r="O1409" i="49"/>
  <c r="O1410" i="49" s="1"/>
  <c r="S1301" i="49"/>
  <c r="S1302" i="49" s="1"/>
  <c r="F512" i="49"/>
  <c r="A512" i="49" s="1"/>
  <c r="A487" i="49"/>
  <c r="F588" i="49"/>
  <c r="A588" i="49" s="1"/>
  <c r="A563" i="49"/>
  <c r="F513" i="49"/>
  <c r="A513" i="49" s="1"/>
  <c r="A488" i="49"/>
  <c r="G340" i="49"/>
  <c r="A340" i="49" s="1"/>
  <c r="A318" i="49"/>
  <c r="G337" i="49"/>
  <c r="A337" i="49" s="1"/>
  <c r="A315" i="49"/>
  <c r="O1535" i="49"/>
  <c r="O1536" i="49" s="1"/>
  <c r="Q1495" i="49"/>
  <c r="Q1496" i="49" s="1"/>
  <c r="F510" i="49"/>
  <c r="A510" i="49" s="1"/>
  <c r="A485" i="49"/>
  <c r="G335" i="49"/>
  <c r="A335" i="49" s="1"/>
  <c r="A313" i="49"/>
  <c r="F584" i="49"/>
  <c r="A584" i="49" s="1"/>
  <c r="A559" i="49"/>
  <c r="F509" i="49"/>
  <c r="A509" i="49" s="1"/>
  <c r="A484" i="49"/>
  <c r="F508" i="49"/>
  <c r="A508" i="49" s="1"/>
  <c r="A483" i="49"/>
  <c r="F583" i="49"/>
  <c r="A583" i="49" s="1"/>
  <c r="A558" i="49"/>
  <c r="F507" i="49"/>
  <c r="A507" i="49" s="1"/>
  <c r="A482" i="49"/>
  <c r="F506" i="49"/>
  <c r="A506" i="49" s="1"/>
  <c r="A481" i="49"/>
  <c r="F581" i="49"/>
  <c r="A581" i="49" s="1"/>
  <c r="A556" i="49"/>
  <c r="F580" i="49"/>
  <c r="A580" i="49" s="1"/>
  <c r="A555" i="49"/>
  <c r="F505" i="49"/>
  <c r="A505" i="49" s="1"/>
  <c r="A480" i="49"/>
  <c r="F504" i="49"/>
  <c r="A504" i="49" s="1"/>
  <c r="A479" i="49"/>
  <c r="G326" i="49"/>
  <c r="A326" i="49" s="1"/>
  <c r="A304" i="49"/>
  <c r="F502" i="49"/>
  <c r="A502" i="49" s="1"/>
  <c r="A477" i="49"/>
  <c r="F501" i="49"/>
  <c r="A501" i="49" s="1"/>
  <c r="A476" i="49"/>
  <c r="F576" i="49"/>
  <c r="A576" i="49" s="1"/>
  <c r="A551" i="49"/>
  <c r="F503" i="49"/>
  <c r="A503" i="49" s="1"/>
  <c r="A478" i="49"/>
  <c r="F500" i="49"/>
  <c r="A500" i="49" s="1"/>
  <c r="A475" i="49"/>
  <c r="N1109" i="49"/>
  <c r="X206" i="49"/>
  <c r="Q158" i="49"/>
  <c r="Q161" i="49"/>
  <c r="Q157" i="49"/>
  <c r="Q160" i="49"/>
  <c r="AJ1160" i="49"/>
  <c r="W206" i="49"/>
  <c r="Q1309" i="49"/>
  <c r="Q1310" i="49" s="1"/>
  <c r="L208" i="49"/>
  <c r="P215" i="49" s="1"/>
  <c r="L209" i="49"/>
  <c r="S215" i="49" s="1"/>
  <c r="L202" i="49"/>
  <c r="P214" i="49" s="1"/>
  <c r="W200" i="49"/>
  <c r="X200" i="49"/>
  <c r="O1307" i="49"/>
  <c r="O1308" i="49" s="1"/>
  <c r="Q1305" i="49"/>
  <c r="Q1306" i="49" s="1"/>
  <c r="U1525" i="49"/>
  <c r="U1526" i="49" s="1"/>
  <c r="O1309" i="49"/>
  <c r="O1310" i="49" s="1"/>
  <c r="G405" i="49"/>
  <c r="A405" i="49" s="1"/>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G311" i="49"/>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U1269" i="49"/>
  <c r="U1270" i="49" s="1"/>
  <c r="O1487" i="49"/>
  <c r="O1488" i="49" s="1"/>
  <c r="O1413" i="49"/>
  <c r="O1414" i="49" s="1"/>
  <c r="G400" i="49"/>
  <c r="A400" i="49" s="1"/>
  <c r="G312" i="49"/>
  <c r="A290" i="49"/>
  <c r="G310" i="49"/>
  <c r="A361" i="49"/>
  <c r="Q1487" i="49"/>
  <c r="Q1488" i="49" s="1"/>
  <c r="Q1413" i="49"/>
  <c r="Q1414" i="49" s="1"/>
  <c r="O1411" i="49"/>
  <c r="O1412" i="49" s="1"/>
  <c r="G378" i="49"/>
  <c r="A378" i="49" s="1"/>
  <c r="Q1415" i="49"/>
  <c r="Q1416" i="49" s="1"/>
  <c r="S1411" i="49"/>
  <c r="S1412" i="49" s="1"/>
  <c r="S1415" i="49"/>
  <c r="S1416" i="49" s="1"/>
  <c r="Q1483" i="49"/>
  <c r="Q1484" i="49" s="1"/>
  <c r="S1485" i="49"/>
  <c r="S1486" i="49" s="1"/>
  <c r="G355" i="49"/>
  <c r="G377" i="49" s="1"/>
  <c r="A377" i="49" s="1"/>
  <c r="A284" i="49"/>
  <c r="G306" i="49"/>
  <c r="G350" i="49"/>
  <c r="AE631" i="49"/>
  <c r="Y1775" i="49" s="1"/>
  <c r="Q634" i="49"/>
  <c r="O1778" i="49" s="1"/>
  <c r="AE630" i="49"/>
  <c r="Y1774" i="49" s="1"/>
  <c r="Q633" i="49"/>
  <c r="O1777" i="49" s="1"/>
  <c r="Q629" i="49"/>
  <c r="O1773" i="49" s="1"/>
  <c r="AE633" i="49"/>
  <c r="Y1777" i="49" s="1"/>
  <c r="AE668" i="49"/>
  <c r="AE629" i="49"/>
  <c r="Y1773" i="49" s="1"/>
  <c r="G398" i="49"/>
  <c r="A398" i="49" s="1"/>
  <c r="G397" i="49"/>
  <c r="A397" i="49" s="1"/>
  <c r="G358" i="49"/>
  <c r="A292" i="49"/>
  <c r="G314" i="49"/>
  <c r="Q631" i="49"/>
  <c r="O1775" i="49" s="1"/>
  <c r="A353" i="49"/>
  <c r="Q632" i="49"/>
  <c r="O1776" i="49" s="1"/>
  <c r="A288" i="49"/>
  <c r="A295" i="49"/>
  <c r="G376" i="49"/>
  <c r="A376" i="49" s="1"/>
  <c r="A525" i="49"/>
  <c r="F550" i="49"/>
  <c r="G317" i="49"/>
  <c r="A539" i="49"/>
  <c r="F564" i="49"/>
  <c r="AE632" i="49"/>
  <c r="Y1776" i="49" s="1"/>
  <c r="Q630" i="49"/>
  <c r="O1774" i="49" s="1"/>
  <c r="A540" i="49"/>
  <c r="F565" i="49"/>
  <c r="AG1603" i="49"/>
  <c r="Z1831" i="49" s="1"/>
  <c r="AD1603" i="49"/>
  <c r="S1831" i="49" s="1"/>
  <c r="A537" i="49"/>
  <c r="F562" i="49"/>
  <c r="N275" i="49"/>
  <c r="Z275" i="49" s="1"/>
  <c r="J275" i="49"/>
  <c r="U275" i="49" s="1"/>
  <c r="N340" i="49"/>
  <c r="L539" i="49"/>
  <c r="P539" i="49" s="1"/>
  <c r="U539" i="49" s="1"/>
  <c r="Y539" i="49" s="1"/>
  <c r="AC539" i="49" s="1"/>
  <c r="N318" i="49"/>
  <c r="AG1605" i="49"/>
  <c r="Z1833" i="49" s="1"/>
  <c r="AD1605" i="49"/>
  <c r="S1833" i="49" s="1"/>
  <c r="J274" i="49"/>
  <c r="U274" i="49" s="1"/>
  <c r="N274" i="49"/>
  <c r="Z274" i="49" s="1"/>
  <c r="J363" i="49"/>
  <c r="N363" i="49"/>
  <c r="G308" i="49"/>
  <c r="A286" i="49"/>
  <c r="G352" i="49"/>
  <c r="A362" i="49"/>
  <c r="G384" i="49"/>
  <c r="A384" i="49" s="1"/>
  <c r="G406" i="49"/>
  <c r="A406" i="49" s="1"/>
  <c r="J340" i="49"/>
  <c r="J318" i="49"/>
  <c r="L464" i="49"/>
  <c r="P464" i="49" s="1"/>
  <c r="U464" i="49" s="1"/>
  <c r="Y464" i="49" s="1"/>
  <c r="AC464" i="49" s="1"/>
  <c r="A532" i="49"/>
  <c r="F557" i="49"/>
  <c r="AG1625" i="49"/>
  <c r="Z1878" i="49" s="1"/>
  <c r="AD1625" i="49"/>
  <c r="S1878" i="49" s="1"/>
  <c r="G360" i="49"/>
  <c r="G316" i="49"/>
  <c r="A294" i="49"/>
  <c r="A359" i="49"/>
  <c r="G403" i="49"/>
  <c r="A403" i="49" s="1"/>
  <c r="G381" i="49"/>
  <c r="A381" i="49" s="1"/>
  <c r="N293" i="49"/>
  <c r="Z293" i="49" s="1"/>
  <c r="J293" i="49"/>
  <c r="U293" i="49" s="1"/>
  <c r="A529" i="49"/>
  <c r="F554" i="49"/>
  <c r="U1303" i="49"/>
  <c r="U1304" i="49" s="1"/>
  <c r="AD1627" i="49"/>
  <c r="S1880" i="49" s="1"/>
  <c r="AG1627" i="49"/>
  <c r="Z1880" i="49" s="1"/>
  <c r="AD1606" i="49"/>
  <c r="S1834" i="49" s="1"/>
  <c r="AG1606" i="49"/>
  <c r="Z1834" i="49" s="1"/>
  <c r="AG1604" i="49"/>
  <c r="Z1832" i="49" s="1"/>
  <c r="AD1604" i="49"/>
  <c r="S1832" i="49" s="1"/>
  <c r="A536" i="49"/>
  <c r="F561" i="49"/>
  <c r="A528" i="49"/>
  <c r="F553" i="49"/>
  <c r="G319" i="49"/>
  <c r="A297" i="49"/>
  <c r="G363" i="49"/>
  <c r="L462" i="49"/>
  <c r="P462" i="49" s="1"/>
  <c r="U462" i="49" s="1"/>
  <c r="Y462" i="49" s="1"/>
  <c r="AC462" i="49" s="1"/>
  <c r="J316" i="49"/>
  <c r="J338" i="49"/>
  <c r="N272" i="49"/>
  <c r="Z272" i="49" s="1"/>
  <c r="J272" i="49"/>
  <c r="U272" i="49" s="1"/>
  <c r="J362" i="49"/>
  <c r="N362" i="49"/>
  <c r="A348" i="49"/>
  <c r="G392" i="49"/>
  <c r="A392" i="49" s="1"/>
  <c r="G370" i="49"/>
  <c r="A370" i="49" s="1"/>
  <c r="N271" i="49"/>
  <c r="Z271" i="49" s="1"/>
  <c r="J271" i="49"/>
  <c r="U271" i="49" s="1"/>
  <c r="G379" i="49"/>
  <c r="A379" i="49" s="1"/>
  <c r="A357" i="49"/>
  <c r="G401" i="49"/>
  <c r="A401" i="49" s="1"/>
  <c r="X201" i="49"/>
  <c r="W201" i="49"/>
  <c r="S214" i="49"/>
  <c r="AD1628" i="49"/>
  <c r="S1881" i="49" s="1"/>
  <c r="AG1628" i="49"/>
  <c r="Z1881" i="49" s="1"/>
  <c r="AD1626" i="49"/>
  <c r="S1879" i="49" s="1"/>
  <c r="AG1626" i="49"/>
  <c r="Z1879" i="49" s="1"/>
  <c r="A535" i="49"/>
  <c r="F560" i="49"/>
  <c r="A527" i="49"/>
  <c r="F552" i="49"/>
  <c r="G307" i="49"/>
  <c r="G351" i="49"/>
  <c r="A285" i="49"/>
  <c r="N360" i="49"/>
  <c r="J360" i="49"/>
  <c r="K1445" i="49"/>
  <c r="K1373" i="49"/>
  <c r="K1517" i="49"/>
  <c r="K1301" i="49"/>
  <c r="K1409" i="49"/>
  <c r="K1337" i="49"/>
  <c r="K1481" i="49"/>
  <c r="K1265" i="49"/>
  <c r="N273" i="49"/>
  <c r="Z273" i="49" s="1"/>
  <c r="J273" i="49"/>
  <c r="U273" i="49" s="1"/>
  <c r="N359" i="49"/>
  <c r="J359" i="49"/>
  <c r="Y1231" i="49"/>
  <c r="G371" i="49"/>
  <c r="A371" i="49" s="1"/>
  <c r="A349" i="49"/>
  <c r="G393" i="49"/>
  <c r="A393" i="49" s="1"/>
  <c r="N295" i="49"/>
  <c r="Z295" i="49" s="1"/>
  <c r="J295" i="49"/>
  <c r="U295" i="49" s="1"/>
  <c r="AA338" i="49"/>
  <c r="L587" i="49" s="1"/>
  <c r="P587" i="49" s="1"/>
  <c r="U587" i="49" s="1"/>
  <c r="Y587" i="49" s="1"/>
  <c r="AC587" i="49" s="1"/>
  <c r="AA316" i="49"/>
  <c r="L562" i="49" s="1"/>
  <c r="P562" i="49" s="1"/>
  <c r="U562" i="49" s="1"/>
  <c r="Y562" i="49" s="1"/>
  <c r="AC562"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AE662" i="49" l="1"/>
  <c r="O1829" i="49" s="1"/>
  <c r="Q661" i="49"/>
  <c r="O1805" i="49" s="1"/>
  <c r="AE658" i="49"/>
  <c r="O1825" i="49" s="1"/>
  <c r="AE663" i="49"/>
  <c r="O1830" i="49" s="1"/>
  <c r="Q662" i="49"/>
  <c r="O1806" i="49" s="1"/>
  <c r="AE659" i="49"/>
  <c r="O1826" i="49" s="1"/>
  <c r="Q664" i="49"/>
  <c r="O1808" i="49" s="1"/>
  <c r="V1808" i="49" s="1"/>
  <c r="AE661" i="49"/>
  <c r="O1828" i="49" s="1"/>
  <c r="Q660" i="49"/>
  <c r="O1804" i="49" s="1"/>
  <c r="Q663" i="49"/>
  <c r="O1807" i="49" s="1"/>
  <c r="AE660" i="49"/>
  <c r="O1827" i="49" s="1"/>
  <c r="Q659" i="49"/>
  <c r="O1803" i="49" s="1"/>
  <c r="G338" i="49"/>
  <c r="A338" i="49" s="1"/>
  <c r="A316" i="49"/>
  <c r="F587" i="49"/>
  <c r="A587" i="49" s="1"/>
  <c r="A562" i="49"/>
  <c r="F590" i="49"/>
  <c r="A590" i="49" s="1"/>
  <c r="A565" i="49"/>
  <c r="G339" i="49"/>
  <c r="A339" i="49" s="1"/>
  <c r="A317" i="49"/>
  <c r="O1341" i="49"/>
  <c r="O1342" i="49" s="1"/>
  <c r="O1373" i="49"/>
  <c r="O1374" i="49" s="1"/>
  <c r="Q1279" i="49"/>
  <c r="Q1280" i="49" s="1"/>
  <c r="S1351" i="49"/>
  <c r="S1352" i="49" s="1"/>
  <c r="Q1387" i="49"/>
  <c r="Q1388" i="49" s="1"/>
  <c r="Q1373" i="49"/>
  <c r="Q1374" i="49" s="1"/>
  <c r="S1383" i="49"/>
  <c r="S1384" i="49" s="1"/>
  <c r="Q1347" i="49"/>
  <c r="Q1348" i="49" s="1"/>
  <c r="O1351" i="49"/>
  <c r="O1352" i="49" s="1"/>
  <c r="S1283" i="49"/>
  <c r="S1284" i="49" s="1"/>
  <c r="S1337" i="49"/>
  <c r="S1338" i="49" s="1"/>
  <c r="S1279" i="49"/>
  <c r="S1280" i="49" s="1"/>
  <c r="S1355" i="49"/>
  <c r="S1356" i="49" s="1"/>
  <c r="S1347" i="49"/>
  <c r="S1348" i="49" s="1"/>
  <c r="Q1355" i="49"/>
  <c r="Q1356" i="49" s="1"/>
  <c r="Q1265" i="49"/>
  <c r="Q1266" i="49" s="1"/>
  <c r="S1373" i="49"/>
  <c r="S1374" i="49" s="1"/>
  <c r="O1275" i="49"/>
  <c r="O1276" i="49" s="1"/>
  <c r="S1275" i="49"/>
  <c r="S1276" i="49" s="1"/>
  <c r="Q1383" i="49"/>
  <c r="Q1384" i="49" s="1"/>
  <c r="O1283" i="49"/>
  <c r="O1284" i="49" s="1"/>
  <c r="O1279" i="49"/>
  <c r="O1280" i="49" s="1"/>
  <c r="Q1275" i="49"/>
  <c r="Q1276" i="49" s="1"/>
  <c r="O1337" i="49"/>
  <c r="O1338" i="49" s="1"/>
  <c r="Q1351" i="49"/>
  <c r="Q1352" i="49" s="1"/>
  <c r="O1355" i="49"/>
  <c r="O1356" i="49" s="1"/>
  <c r="Q1337" i="49"/>
  <c r="Q1338" i="49" s="1"/>
  <c r="O1391" i="49"/>
  <c r="O1392" i="49" s="1"/>
  <c r="S1391" i="49"/>
  <c r="S1392" i="49" s="1"/>
  <c r="Q1283" i="49"/>
  <c r="Q1284" i="49" s="1"/>
  <c r="S1265" i="49"/>
  <c r="S1266" i="49" s="1"/>
  <c r="O1347" i="49"/>
  <c r="O1348" i="49" s="1"/>
  <c r="Q1391" i="49"/>
  <c r="Q1392" i="49" s="1"/>
  <c r="O1383" i="49"/>
  <c r="O1384" i="49" s="1"/>
  <c r="O1265" i="49"/>
  <c r="O1266" i="49" s="1"/>
  <c r="S1387" i="49"/>
  <c r="S1388" i="49" s="1"/>
  <c r="O1387" i="49"/>
  <c r="O1388" i="49" s="1"/>
  <c r="F586" i="49"/>
  <c r="A586" i="49" s="1"/>
  <c r="A561" i="49"/>
  <c r="G341" i="49"/>
  <c r="A341" i="49" s="1"/>
  <c r="A319" i="49"/>
  <c r="F589" i="49"/>
  <c r="A589" i="49" s="1"/>
  <c r="A564" i="49"/>
  <c r="S1449" i="49"/>
  <c r="S1450" i="49" s="1"/>
  <c r="O1463" i="49"/>
  <c r="O1464" i="49" s="1"/>
  <c r="Q1459" i="49"/>
  <c r="Q1460" i="49" s="1"/>
  <c r="S1459" i="49"/>
  <c r="S1460" i="49" s="1"/>
  <c r="Q1445" i="49"/>
  <c r="Q1446" i="49" s="1"/>
  <c r="Q1463" i="49"/>
  <c r="Q1464" i="49" s="1"/>
  <c r="S1445" i="49"/>
  <c r="S1446" i="49" s="1"/>
  <c r="Q1455" i="49"/>
  <c r="Q1456" i="49" s="1"/>
  <c r="O1459" i="49"/>
  <c r="O1460" i="49" s="1"/>
  <c r="S1455" i="49"/>
  <c r="S1456" i="49" s="1"/>
  <c r="S1463" i="49"/>
  <c r="S1464" i="49" s="1"/>
  <c r="O1455" i="49"/>
  <c r="O1456" i="49" s="1"/>
  <c r="O1445" i="49"/>
  <c r="O1446" i="49" s="1"/>
  <c r="F585" i="49"/>
  <c r="A585" i="49" s="1"/>
  <c r="A560" i="49"/>
  <c r="G336" i="49"/>
  <c r="A336" i="49" s="1"/>
  <c r="A314" i="49"/>
  <c r="G334" i="49"/>
  <c r="A334" i="49" s="1"/>
  <c r="A312" i="49"/>
  <c r="F582" i="49"/>
  <c r="A582" i="49" s="1"/>
  <c r="A557" i="49"/>
  <c r="G333" i="49"/>
  <c r="A333" i="49" s="1"/>
  <c r="A311" i="49"/>
  <c r="G332" i="49"/>
  <c r="A332" i="49" s="1"/>
  <c r="A310" i="49"/>
  <c r="F575" i="49"/>
  <c r="A575" i="49" s="1"/>
  <c r="A550" i="49"/>
  <c r="G329" i="49"/>
  <c r="A329" i="49" s="1"/>
  <c r="A307" i="49"/>
  <c r="F579" i="49"/>
  <c r="A579" i="49" s="1"/>
  <c r="A554" i="49"/>
  <c r="G330" i="49"/>
  <c r="A330" i="49" s="1"/>
  <c r="A308" i="49"/>
  <c r="F577" i="49"/>
  <c r="A577" i="49" s="1"/>
  <c r="A552" i="49"/>
  <c r="F578" i="49"/>
  <c r="A578" i="49" s="1"/>
  <c r="A553" i="49"/>
  <c r="G328" i="49"/>
  <c r="A328" i="49" s="1"/>
  <c r="A306" i="49"/>
  <c r="AB215" i="49"/>
  <c r="AE215" i="49" s="1"/>
  <c r="AB214" i="49"/>
  <c r="AE214" i="49" s="1"/>
  <c r="Q1339" i="49"/>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O1449" i="49"/>
  <c r="O1450" i="49" s="1"/>
  <c r="S1451" i="49"/>
  <c r="S1452" i="49" s="1"/>
  <c r="U1341" i="49"/>
  <c r="U1342" i="49" s="1"/>
  <c r="U1307" i="49"/>
  <c r="U1308" i="49" s="1"/>
  <c r="A355" i="49"/>
  <c r="Q1451" i="49"/>
  <c r="Q1452" i="49" s="1"/>
  <c r="U1305" i="49"/>
  <c r="U1306" i="49" s="1"/>
  <c r="G399" i="49"/>
  <c r="A399" i="49" s="1"/>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G394" i="49"/>
  <c r="A394" i="49" s="1"/>
  <c r="A350" i="49"/>
  <c r="G372" i="49"/>
  <c r="A372" i="49" s="1"/>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AE652" i="49"/>
  <c r="O1819" i="49" s="1"/>
  <c r="V1819" i="49" s="1"/>
  <c r="G380" i="49"/>
  <c r="A380" i="49" s="1"/>
  <c r="G402" i="49"/>
  <c r="A402" i="49" s="1"/>
  <c r="A358" i="49"/>
  <c r="X1130" i="49"/>
  <c r="AA1130" i="49" s="1"/>
  <c r="X1118" i="49"/>
  <c r="AA1118" i="49" s="1"/>
  <c r="U361" i="49"/>
  <c r="AA318" i="49"/>
  <c r="L564" i="49" s="1"/>
  <c r="P564" i="49" s="1"/>
  <c r="U564" i="49" s="1"/>
  <c r="Y564" i="49" s="1"/>
  <c r="AC564" i="49" s="1"/>
  <c r="AA340" i="49"/>
  <c r="L589" i="49" s="1"/>
  <c r="P589" i="49" s="1"/>
  <c r="U589" i="49" s="1"/>
  <c r="Y589" i="49" s="1"/>
  <c r="AC589" i="49" s="1"/>
  <c r="U359" i="49"/>
  <c r="U362" i="49"/>
  <c r="L1568" i="49"/>
  <c r="I1569" i="49" s="1"/>
  <c r="S2079" i="49" s="1"/>
  <c r="L1564" i="49"/>
  <c r="I1565" i="49" s="1"/>
  <c r="L2079" i="49" s="1"/>
  <c r="L1089" i="49"/>
  <c r="Z363" i="49"/>
  <c r="K1518" i="49"/>
  <c r="K1482" i="49"/>
  <c r="K1446" i="49"/>
  <c r="K1410" i="49"/>
  <c r="K1302" i="49"/>
  <c r="K1374" i="49"/>
  <c r="K1338" i="49"/>
  <c r="K1266" i="49"/>
  <c r="N317" i="49"/>
  <c r="N339" i="49"/>
  <c r="L538" i="49"/>
  <c r="P538" i="49" s="1"/>
  <c r="U538" i="49" s="1"/>
  <c r="Y538" i="49" s="1"/>
  <c r="AC538" i="49" s="1"/>
  <c r="Y2097" i="47"/>
  <c r="AF1445" i="49"/>
  <c r="A351" i="49"/>
  <c r="G373" i="49"/>
  <c r="A373" i="49" s="1"/>
  <c r="G395" i="49"/>
  <c r="A395" i="49" s="1"/>
  <c r="N337" i="49"/>
  <c r="L536" i="49"/>
  <c r="P536" i="49" s="1"/>
  <c r="U536" i="49" s="1"/>
  <c r="Y536" i="49" s="1"/>
  <c r="AC536" i="49" s="1"/>
  <c r="N315" i="49"/>
  <c r="G382" i="49"/>
  <c r="A382" i="49" s="1"/>
  <c r="A360" i="49"/>
  <c r="G404" i="49"/>
  <c r="A404" i="49" s="1"/>
  <c r="Z362" i="49"/>
  <c r="AB1301" i="49"/>
  <c r="AF1301" i="49"/>
  <c r="X1301" i="49"/>
  <c r="Y1232" i="49"/>
  <c r="AB1517" i="49"/>
  <c r="X1517" i="49"/>
  <c r="AF1517" i="49"/>
  <c r="U360" i="49"/>
  <c r="J339" i="49"/>
  <c r="L463" i="49"/>
  <c r="P463" i="49" s="1"/>
  <c r="U463" i="49" s="1"/>
  <c r="Y463" i="49" s="1"/>
  <c r="AC463" i="49" s="1"/>
  <c r="J317" i="49"/>
  <c r="G385" i="49"/>
  <c r="A385" i="49" s="1"/>
  <c r="G407" i="49"/>
  <c r="A407" i="49" s="1"/>
  <c r="A363" i="49"/>
  <c r="L461" i="49"/>
  <c r="P461" i="49" s="1"/>
  <c r="U461" i="49" s="1"/>
  <c r="Y461" i="49" s="1"/>
  <c r="AC461" i="49" s="1"/>
  <c r="J337" i="49"/>
  <c r="J315" i="49"/>
  <c r="AB1481" i="49"/>
  <c r="X1481" i="49"/>
  <c r="AF1481" i="49"/>
  <c r="Z360" i="49"/>
  <c r="V340" i="49"/>
  <c r="L514" i="49" s="1"/>
  <c r="P514" i="49" s="1"/>
  <c r="U514" i="49" s="1"/>
  <c r="Y514" i="49" s="1"/>
  <c r="AC514" i="49" s="1"/>
  <c r="V318" i="49"/>
  <c r="L489" i="49" s="1"/>
  <c r="P489" i="49" s="1"/>
  <c r="U489" i="49" s="1"/>
  <c r="Y489" i="49" s="1"/>
  <c r="AC489" i="49" s="1"/>
  <c r="AF1409" i="49"/>
  <c r="X1409" i="49"/>
  <c r="AB1409" i="49"/>
  <c r="Z361" i="49"/>
  <c r="Z359" i="49"/>
  <c r="L1090" i="49"/>
  <c r="AF1373" i="49"/>
  <c r="X1373" i="49"/>
  <c r="AB1373" i="49"/>
  <c r="U363" i="49"/>
  <c r="V319" i="49"/>
  <c r="L490" i="49" s="1"/>
  <c r="P490" i="49" s="1"/>
  <c r="U490" i="49" s="1"/>
  <c r="Y490" i="49" s="1"/>
  <c r="AC490" i="49" s="1"/>
  <c r="V341" i="49"/>
  <c r="L515" i="49" s="1"/>
  <c r="P515" i="49" s="1"/>
  <c r="U515" i="49" s="1"/>
  <c r="Y515" i="49" s="1"/>
  <c r="AC515" i="49" s="1"/>
  <c r="AB1337" i="49"/>
  <c r="AF1337" i="49"/>
  <c r="V338" i="49"/>
  <c r="L512" i="49" s="1"/>
  <c r="P512" i="49" s="1"/>
  <c r="U512" i="49" s="1"/>
  <c r="Y512" i="49" s="1"/>
  <c r="AC512" i="49" s="1"/>
  <c r="V316" i="49"/>
  <c r="L487" i="49" s="1"/>
  <c r="P487" i="49" s="1"/>
  <c r="U487" i="49" s="1"/>
  <c r="Y487" i="49" s="1"/>
  <c r="AC487" i="49" s="1"/>
  <c r="G374" i="49"/>
  <c r="A374" i="49" s="1"/>
  <c r="A352" i="49"/>
  <c r="G396" i="49"/>
  <c r="A396" i="49" s="1"/>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X1265" i="49" l="1"/>
  <c r="AF1265" i="49"/>
  <c r="N403" i="49"/>
  <c r="AA403" i="49" s="1"/>
  <c r="N381" i="49"/>
  <c r="AA381" i="49" s="1"/>
  <c r="J406" i="49"/>
  <c r="V406" i="49" s="1"/>
  <c r="J384" i="49"/>
  <c r="V384" i="49" s="1"/>
  <c r="J407" i="49"/>
  <c r="V407" i="49" s="1"/>
  <c r="J385" i="49"/>
  <c r="V385" i="49" s="1"/>
  <c r="N405" i="49"/>
  <c r="AA405" i="49" s="1"/>
  <c r="N383" i="49"/>
  <c r="AA383" i="49" s="1"/>
  <c r="J404" i="49"/>
  <c r="V404" i="49" s="1"/>
  <c r="J382" i="49"/>
  <c r="V382" i="49" s="1"/>
  <c r="N407" i="49"/>
  <c r="AA407" i="49" s="1"/>
  <c r="N385" i="49"/>
  <c r="AA385" i="49" s="1"/>
  <c r="J405" i="49"/>
  <c r="V405" i="49" s="1"/>
  <c r="J383" i="49"/>
  <c r="V383" i="49" s="1"/>
  <c r="N404" i="49"/>
  <c r="AA404" i="49" s="1"/>
  <c r="N382" i="49"/>
  <c r="AA382" i="49" s="1"/>
  <c r="N406" i="49"/>
  <c r="AA406" i="49" s="1"/>
  <c r="N384" i="49"/>
  <c r="AA384" i="49" s="1"/>
  <c r="J403" i="49"/>
  <c r="V403" i="49" s="1"/>
  <c r="J381" i="49"/>
  <c r="V381" i="49" s="1"/>
  <c r="X1337" i="49"/>
  <c r="AB1265" i="49"/>
  <c r="X1445" i="49"/>
  <c r="AB1445" i="49"/>
  <c r="AE686" i="49"/>
  <c r="O1877" i="49" s="1"/>
  <c r="Q685" i="49"/>
  <c r="O1853" i="49" s="1"/>
  <c r="AE682" i="49"/>
  <c r="O1873" i="49" s="1"/>
  <c r="AE685" i="49"/>
  <c r="O1876" i="49" s="1"/>
  <c r="Q684" i="49"/>
  <c r="O1852" i="49" s="1"/>
  <c r="AE681" i="49"/>
  <c r="O1872" i="49" s="1"/>
  <c r="Q686" i="49"/>
  <c r="O1854" i="49" s="1"/>
  <c r="AE683" i="49"/>
  <c r="O1874" i="49" s="1"/>
  <c r="Q682" i="49"/>
  <c r="O1850" i="49" s="1"/>
  <c r="Q687" i="49"/>
  <c r="O1855" i="49" s="1"/>
  <c r="V1855" i="49" s="1"/>
  <c r="AE684" i="49"/>
  <c r="O1875" i="49" s="1"/>
  <c r="Q683" i="49"/>
  <c r="O1851" i="49" s="1"/>
  <c r="N290" i="49"/>
  <c r="Z290" i="49" s="1"/>
  <c r="N291" i="49"/>
  <c r="Z291" i="49" s="1"/>
  <c r="N268" i="49"/>
  <c r="Z268" i="49" s="1"/>
  <c r="N356" i="49"/>
  <c r="N292" i="49"/>
  <c r="Z292" i="49" s="1"/>
  <c r="N269" i="49"/>
  <c r="Z269" i="49" s="1"/>
  <c r="N270" i="49"/>
  <c r="Z270" i="49" s="1"/>
  <c r="N357" i="49"/>
  <c r="N358" i="49"/>
  <c r="J290" i="49"/>
  <c r="U290" i="49" s="1"/>
  <c r="J291" i="49"/>
  <c r="U291" i="49" s="1"/>
  <c r="J292" i="49"/>
  <c r="U292" i="49" s="1"/>
  <c r="J270" i="49"/>
  <c r="U270" i="49" s="1"/>
  <c r="J357" i="49"/>
  <c r="J269" i="49"/>
  <c r="U269" i="49" s="1"/>
  <c r="J358" i="49"/>
  <c r="J356" i="49"/>
  <c r="J268" i="49"/>
  <c r="U268" i="49" s="1"/>
  <c r="N350" i="49"/>
  <c r="N355" i="49"/>
  <c r="N289" i="49"/>
  <c r="Z289" i="49" s="1"/>
  <c r="N267" i="49"/>
  <c r="Z267" i="49" s="1"/>
  <c r="N287" i="49"/>
  <c r="Z287" i="49" s="1"/>
  <c r="N354" i="49"/>
  <c r="N353" i="49"/>
  <c r="N265" i="49"/>
  <c r="Z265" i="49" s="1"/>
  <c r="N288" i="49"/>
  <c r="Z288" i="49" s="1"/>
  <c r="N266" i="49"/>
  <c r="Z266" i="49" s="1"/>
  <c r="J350" i="49"/>
  <c r="U350" i="49" s="1"/>
  <c r="J289" i="49"/>
  <c r="U289" i="49" s="1"/>
  <c r="J355" i="49"/>
  <c r="J267" i="49"/>
  <c r="U267" i="49" s="1"/>
  <c r="J354" i="49"/>
  <c r="J288" i="49"/>
  <c r="U288" i="49" s="1"/>
  <c r="J287" i="49"/>
  <c r="U287" i="49" s="1"/>
  <c r="J266" i="49"/>
  <c r="U266" i="49" s="1"/>
  <c r="J265" i="49"/>
  <c r="U265" i="49" s="1"/>
  <c r="J353" i="49"/>
  <c r="Y2093" i="47"/>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51" i="49"/>
  <c r="J286" i="49"/>
  <c r="U286" i="49" s="1"/>
  <c r="L454" i="49" s="1"/>
  <c r="P454" i="49" s="1"/>
  <c r="U454" i="49" s="1"/>
  <c r="Y454" i="49" s="1"/>
  <c r="J263" i="49"/>
  <c r="U263" i="49" s="1"/>
  <c r="J282" i="49"/>
  <c r="U282" i="49" s="1"/>
  <c r="L450" i="49" s="1"/>
  <c r="P450" i="49" s="1"/>
  <c r="U450" i="49" s="1"/>
  <c r="Y450" i="49" s="1"/>
  <c r="AC450" i="49" s="1"/>
  <c r="J284" i="49"/>
  <c r="U284" i="49" s="1"/>
  <c r="J328" i="49" s="1"/>
  <c r="J349" i="49"/>
  <c r="J352" i="49"/>
  <c r="K1447" i="49"/>
  <c r="K1411" i="49"/>
  <c r="K1483" i="49"/>
  <c r="K1339" i="49"/>
  <c r="K1303" i="49"/>
  <c r="K1267" i="49"/>
  <c r="K1375" i="49"/>
  <c r="K1519" i="49"/>
  <c r="V1231" i="49"/>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AF1374" i="49"/>
  <c r="X1374" i="49"/>
  <c r="AB1374" i="49"/>
  <c r="V315" i="49"/>
  <c r="L486" i="49" s="1"/>
  <c r="P486" i="49" s="1"/>
  <c r="U486" i="49" s="1"/>
  <c r="Y486" i="49" s="1"/>
  <c r="AC486" i="49" s="1"/>
  <c r="V337" i="49"/>
  <c r="L511" i="49" s="1"/>
  <c r="P511" i="49" s="1"/>
  <c r="U511" i="49" s="1"/>
  <c r="Y511" i="49" s="1"/>
  <c r="AC511" i="49" s="1"/>
  <c r="AF1338" i="49"/>
  <c r="X1338" i="49"/>
  <c r="AB1338" i="49"/>
  <c r="AB1410" i="49"/>
  <c r="X1410" i="49"/>
  <c r="AF1410" i="49"/>
  <c r="L1093" i="49"/>
  <c r="AF1482" i="49"/>
  <c r="X1482" i="49"/>
  <c r="AB1482" i="49"/>
  <c r="L1094" i="49"/>
  <c r="V317" i="49"/>
  <c r="L488" i="49" s="1"/>
  <c r="P488" i="49" s="1"/>
  <c r="U488" i="49" s="1"/>
  <c r="Y488" i="49" s="1"/>
  <c r="AC488" i="49" s="1"/>
  <c r="V339" i="49"/>
  <c r="L513" i="49" s="1"/>
  <c r="P513" i="49" s="1"/>
  <c r="U513" i="49" s="1"/>
  <c r="Y513" i="49" s="1"/>
  <c r="AC513"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B1446" i="49"/>
  <c r="AF1446" i="49"/>
  <c r="X1446" i="49"/>
  <c r="Y1233" i="49"/>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N392" i="49" l="1"/>
  <c r="N370" i="49"/>
  <c r="AA370" i="49" s="1"/>
  <c r="N395" i="49"/>
  <c r="N373" i="49"/>
  <c r="AA373" i="49" s="1"/>
  <c r="N393" i="49"/>
  <c r="N371" i="49"/>
  <c r="J394" i="49"/>
  <c r="J372" i="49"/>
  <c r="V372" i="49" s="1"/>
  <c r="U358" i="49"/>
  <c r="L460" i="49"/>
  <c r="P460" i="49" s="1"/>
  <c r="U460" i="49" s="1"/>
  <c r="Y460" i="49" s="1"/>
  <c r="J336" i="49"/>
  <c r="J314" i="49"/>
  <c r="Z357" i="49"/>
  <c r="Z356" i="49"/>
  <c r="Q710" i="49"/>
  <c r="O1902" i="49" s="1"/>
  <c r="V1902" i="49" s="1"/>
  <c r="AE707" i="49"/>
  <c r="O1922" i="49" s="1"/>
  <c r="Q706" i="49"/>
  <c r="O1898" i="49" s="1"/>
  <c r="AE708" i="49"/>
  <c r="O1923" i="49" s="1"/>
  <c r="Q707" i="49"/>
  <c r="O1899" i="49" s="1"/>
  <c r="AE704" i="49"/>
  <c r="O1919" i="49" s="1"/>
  <c r="AE709" i="49"/>
  <c r="O1924" i="49" s="1"/>
  <c r="Q708" i="49"/>
  <c r="O1900" i="49" s="1"/>
  <c r="AE705" i="49"/>
  <c r="O1920" i="49" s="1"/>
  <c r="Q709" i="49"/>
  <c r="O1901" i="49" s="1"/>
  <c r="AE706" i="49"/>
  <c r="O1921" i="49" s="1"/>
  <c r="Q705" i="49"/>
  <c r="O1897" i="49" s="1"/>
  <c r="J335" i="49"/>
  <c r="L459" i="49"/>
  <c r="P459" i="49" s="1"/>
  <c r="U459" i="49" s="1"/>
  <c r="Y459" i="49" s="1"/>
  <c r="J313" i="49"/>
  <c r="U357" i="49"/>
  <c r="L458" i="49"/>
  <c r="P458" i="49" s="1"/>
  <c r="U458" i="49" s="1"/>
  <c r="Y458" i="49" s="1"/>
  <c r="J334" i="49"/>
  <c r="J312" i="49"/>
  <c r="N313" i="49"/>
  <c r="L534" i="49"/>
  <c r="P534" i="49" s="1"/>
  <c r="U534" i="49" s="1"/>
  <c r="Y534" i="49" s="1"/>
  <c r="N335" i="49"/>
  <c r="V1232" i="49"/>
  <c r="AF1231" i="49"/>
  <c r="U356" i="49"/>
  <c r="Z358" i="49"/>
  <c r="L535" i="49"/>
  <c r="P535" i="49" s="1"/>
  <c r="U535" i="49" s="1"/>
  <c r="Y535" i="49" s="1"/>
  <c r="N336" i="49"/>
  <c r="N314" i="49"/>
  <c r="N312" i="49"/>
  <c r="N334" i="49"/>
  <c r="L533" i="49"/>
  <c r="P533" i="49" s="1"/>
  <c r="U533" i="49" s="1"/>
  <c r="Y533" i="49" s="1"/>
  <c r="Z350" i="49"/>
  <c r="J332" i="49"/>
  <c r="J310" i="49"/>
  <c r="L456" i="49"/>
  <c r="P456" i="49" s="1"/>
  <c r="U456" i="49" s="1"/>
  <c r="Y456" i="49" s="1"/>
  <c r="Z353" i="49"/>
  <c r="U355" i="49"/>
  <c r="N309" i="49"/>
  <c r="N331" i="49"/>
  <c r="L530" i="49"/>
  <c r="P530" i="49" s="1"/>
  <c r="U530" i="49" s="1"/>
  <c r="Y530" i="49" s="1"/>
  <c r="U353" i="49"/>
  <c r="J311" i="49"/>
  <c r="L457" i="49"/>
  <c r="P457" i="49" s="1"/>
  <c r="U457" i="49" s="1"/>
  <c r="Y457" i="49" s="1"/>
  <c r="J333" i="49"/>
  <c r="Z355" i="49"/>
  <c r="U354" i="49"/>
  <c r="Z354" i="49"/>
  <c r="N333" i="49"/>
  <c r="N311" i="49"/>
  <c r="L532" i="49"/>
  <c r="P532" i="49" s="1"/>
  <c r="U532" i="49" s="1"/>
  <c r="Y532" i="49" s="1"/>
  <c r="J331" i="49"/>
  <c r="L455" i="49"/>
  <c r="P455" i="49" s="1"/>
  <c r="U455" i="49" s="1"/>
  <c r="Y455" i="49" s="1"/>
  <c r="J309" i="49"/>
  <c r="L531" i="49"/>
  <c r="P531" i="49" s="1"/>
  <c r="U531" i="49" s="1"/>
  <c r="Y531" i="49" s="1"/>
  <c r="N310" i="49"/>
  <c r="N332" i="49"/>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J307" i="49"/>
  <c r="V307" i="49" s="1"/>
  <c r="L478" i="49" s="1"/>
  <c r="P478" i="49" s="1"/>
  <c r="U478" i="49" s="1"/>
  <c r="Y478" i="49" s="1"/>
  <c r="AA371" i="49"/>
  <c r="J329" i="49"/>
  <c r="Z352" i="49"/>
  <c r="L528" i="49"/>
  <c r="P528" i="49" s="1"/>
  <c r="U528" i="49" s="1"/>
  <c r="Y528" i="49" s="1"/>
  <c r="N307" i="49"/>
  <c r="N328" i="49"/>
  <c r="L525" i="49"/>
  <c r="P525" i="49" s="1"/>
  <c r="U525" i="49" s="1"/>
  <c r="Y525" i="49" s="1"/>
  <c r="AC525" i="49" s="1"/>
  <c r="N304" i="49"/>
  <c r="AA326" i="49" s="1"/>
  <c r="L575" i="49" s="1"/>
  <c r="P575" i="49" s="1"/>
  <c r="U575" i="49" s="1"/>
  <c r="Y575" i="49" s="1"/>
  <c r="U351" i="49"/>
  <c r="L526" i="49"/>
  <c r="P526" i="49" s="1"/>
  <c r="U526" i="49" s="1"/>
  <c r="Y526" i="49" s="1"/>
  <c r="N327" i="49"/>
  <c r="AA305" i="49"/>
  <c r="L551" i="49" s="1"/>
  <c r="P551" i="49" s="1"/>
  <c r="U551" i="49" s="1"/>
  <c r="Y551" i="49" s="1"/>
  <c r="U348" i="49"/>
  <c r="J330" i="49"/>
  <c r="J308" i="49"/>
  <c r="J304" i="49"/>
  <c r="V326" i="49" s="1"/>
  <c r="L500" i="49" s="1"/>
  <c r="P500" i="49" s="1"/>
  <c r="U500" i="49" s="1"/>
  <c r="Y500" i="49" s="1"/>
  <c r="J326" i="49"/>
  <c r="J306" i="49"/>
  <c r="V328" i="49" s="1"/>
  <c r="L502" i="49" s="1"/>
  <c r="P502" i="49" s="1"/>
  <c r="U502" i="49" s="1"/>
  <c r="Y502" i="49" s="1"/>
  <c r="L452" i="49"/>
  <c r="P452" i="49" s="1"/>
  <c r="U452" i="49" s="1"/>
  <c r="Y452" i="49" s="1"/>
  <c r="X207" i="47"/>
  <c r="L209" i="47"/>
  <c r="S215" i="47" s="1"/>
  <c r="L202" i="47"/>
  <c r="P214" i="47" s="1"/>
  <c r="L208" i="47"/>
  <c r="P215" i="47" s="1"/>
  <c r="U349" i="49"/>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Y1234" i="49"/>
  <c r="V305" i="49"/>
  <c r="L476" i="49" s="1"/>
  <c r="P476" i="49" s="1"/>
  <c r="U476" i="49" s="1"/>
  <c r="Y476" i="49" s="1"/>
  <c r="V327" i="49"/>
  <c r="L501" i="49" s="1"/>
  <c r="P501" i="49" s="1"/>
  <c r="U501" i="49" s="1"/>
  <c r="Y501" i="49" s="1"/>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J393" i="49" l="1"/>
  <c r="J371" i="49"/>
  <c r="V371" i="49" s="1"/>
  <c r="N396" i="49"/>
  <c r="N374" i="49"/>
  <c r="AA374" i="49" s="1"/>
  <c r="J400" i="49"/>
  <c r="J378" i="49"/>
  <c r="V378" i="49" s="1"/>
  <c r="N400" i="49"/>
  <c r="N378" i="49"/>
  <c r="AA378" i="49" s="1"/>
  <c r="J402" i="49"/>
  <c r="J380" i="49"/>
  <c r="V380" i="49" s="1"/>
  <c r="J392" i="49"/>
  <c r="J370" i="49"/>
  <c r="V370" i="49" s="1"/>
  <c r="N398" i="49"/>
  <c r="N376" i="49"/>
  <c r="AA376" i="49" s="1"/>
  <c r="N399" i="49"/>
  <c r="N377" i="49"/>
  <c r="AA377" i="49" s="1"/>
  <c r="J399" i="49"/>
  <c r="J377" i="49"/>
  <c r="V377" i="49" s="1"/>
  <c r="J396" i="49"/>
  <c r="J374" i="49"/>
  <c r="V374" i="49" s="1"/>
  <c r="J395" i="49"/>
  <c r="J373" i="49"/>
  <c r="V373" i="49" s="1"/>
  <c r="N397" i="49"/>
  <c r="N375" i="49"/>
  <c r="AA375" i="49" s="1"/>
  <c r="N402" i="49"/>
  <c r="N380" i="49"/>
  <c r="AA380" i="49" s="1"/>
  <c r="N401" i="49"/>
  <c r="N379" i="49"/>
  <c r="AA379" i="49" s="1"/>
  <c r="J398" i="49"/>
  <c r="J376" i="49"/>
  <c r="V376" i="49" s="1"/>
  <c r="J397" i="49"/>
  <c r="J375" i="49"/>
  <c r="V375" i="49" s="1"/>
  <c r="N394" i="49"/>
  <c r="N372" i="49"/>
  <c r="AA372" i="49" s="1"/>
  <c r="J401" i="49"/>
  <c r="J379" i="49"/>
  <c r="V379" i="49" s="1"/>
  <c r="AB215" i="47"/>
  <c r="AE731" i="49"/>
  <c r="O1970" i="49" s="1"/>
  <c r="Q730" i="49"/>
  <c r="O1946" i="49" s="1"/>
  <c r="AE727" i="49"/>
  <c r="O1966" i="49" s="1"/>
  <c r="AE732" i="49"/>
  <c r="O1971" i="49" s="1"/>
  <c r="Q731" i="49"/>
  <c r="O1947" i="49" s="1"/>
  <c r="AE728" i="49"/>
  <c r="O1967" i="49" s="1"/>
  <c r="Q732" i="49"/>
  <c r="O1948" i="49" s="1"/>
  <c r="AE729" i="49"/>
  <c r="O1968" i="49" s="1"/>
  <c r="Q728" i="49"/>
  <c r="O1944" i="49" s="1"/>
  <c r="Q733" i="49"/>
  <c r="O1949" i="49" s="1"/>
  <c r="V1949" i="49" s="1"/>
  <c r="AE730" i="49"/>
  <c r="O1969" i="49" s="1"/>
  <c r="Q729" i="49"/>
  <c r="O1945" i="49" s="1"/>
  <c r="AC533" i="49"/>
  <c r="K1413" i="49"/>
  <c r="K1269" i="49"/>
  <c r="K1341" i="49"/>
  <c r="K1449" i="49"/>
  <c r="K1521" i="49"/>
  <c r="K1305" i="49"/>
  <c r="K1485" i="49"/>
  <c r="K1377" i="49"/>
  <c r="AC459" i="49"/>
  <c r="AC460" i="49"/>
  <c r="AC535" i="49"/>
  <c r="V1233" i="49"/>
  <c r="AF1232" i="49"/>
  <c r="AC534" i="49"/>
  <c r="AC458" i="49"/>
  <c r="AA312" i="49"/>
  <c r="L558" i="49" s="1"/>
  <c r="P558" i="49" s="1"/>
  <c r="U558" i="49" s="1"/>
  <c r="Y558" i="49" s="1"/>
  <c r="AA334" i="49"/>
  <c r="L583" i="49" s="1"/>
  <c r="P583" i="49" s="1"/>
  <c r="U583" i="49" s="1"/>
  <c r="Y583" i="49" s="1"/>
  <c r="AA402" i="49"/>
  <c r="V400" i="49"/>
  <c r="AA313" i="49"/>
  <c r="L559" i="49" s="1"/>
  <c r="P559" i="49" s="1"/>
  <c r="U559" i="49" s="1"/>
  <c r="Y559" i="49" s="1"/>
  <c r="AA335" i="49"/>
  <c r="L584" i="49" s="1"/>
  <c r="P584" i="49" s="1"/>
  <c r="U584" i="49" s="1"/>
  <c r="Y584" i="49" s="1"/>
  <c r="V336" i="49"/>
  <c r="L510" i="49" s="1"/>
  <c r="P510" i="49" s="1"/>
  <c r="U510" i="49" s="1"/>
  <c r="Y510" i="49" s="1"/>
  <c r="V314" i="49"/>
  <c r="L485" i="49" s="1"/>
  <c r="P485" i="49" s="1"/>
  <c r="U485" i="49" s="1"/>
  <c r="Y485" i="49" s="1"/>
  <c r="V402" i="49"/>
  <c r="AA314" i="49"/>
  <c r="L560" i="49" s="1"/>
  <c r="P560" i="49" s="1"/>
  <c r="U560" i="49" s="1"/>
  <c r="Y560" i="49" s="1"/>
  <c r="AA336" i="49"/>
  <c r="L585" i="49" s="1"/>
  <c r="P585" i="49" s="1"/>
  <c r="U585" i="49" s="1"/>
  <c r="Y585" i="49" s="1"/>
  <c r="V312" i="49"/>
  <c r="L483" i="49" s="1"/>
  <c r="P483" i="49" s="1"/>
  <c r="U483" i="49" s="1"/>
  <c r="Y483" i="49" s="1"/>
  <c r="V334" i="49"/>
  <c r="L508" i="49" s="1"/>
  <c r="P508" i="49" s="1"/>
  <c r="U508" i="49" s="1"/>
  <c r="Y508" i="49" s="1"/>
  <c r="V335" i="49"/>
  <c r="L509" i="49" s="1"/>
  <c r="P509" i="49" s="1"/>
  <c r="U509" i="49" s="1"/>
  <c r="Y509" i="49" s="1"/>
  <c r="V313" i="49"/>
  <c r="L484" i="49" s="1"/>
  <c r="P484" i="49" s="1"/>
  <c r="U484" i="49" s="1"/>
  <c r="Y484" i="49" s="1"/>
  <c r="AA398" i="49"/>
  <c r="V394" i="49"/>
  <c r="AB214" i="47"/>
  <c r="AE214" i="47" s="1"/>
  <c r="AC532" i="49"/>
  <c r="V399" i="49"/>
  <c r="V333" i="49"/>
  <c r="L507" i="49" s="1"/>
  <c r="P507" i="49" s="1"/>
  <c r="U507" i="49" s="1"/>
  <c r="Y507" i="49" s="1"/>
  <c r="V311" i="49"/>
  <c r="L482" i="49" s="1"/>
  <c r="P482" i="49" s="1"/>
  <c r="U482" i="49" s="1"/>
  <c r="Y482" i="49" s="1"/>
  <c r="AA310" i="49"/>
  <c r="L556" i="49" s="1"/>
  <c r="P556" i="49" s="1"/>
  <c r="U556" i="49" s="1"/>
  <c r="Y556" i="49" s="1"/>
  <c r="AA332" i="49"/>
  <c r="L581" i="49" s="1"/>
  <c r="P581" i="49" s="1"/>
  <c r="U581" i="49" s="1"/>
  <c r="Y581" i="49" s="1"/>
  <c r="AC530" i="49"/>
  <c r="AC531" i="49"/>
  <c r="AC456" i="49"/>
  <c r="V309" i="49"/>
  <c r="L480" i="49" s="1"/>
  <c r="P480" i="49" s="1"/>
  <c r="U480" i="49" s="1"/>
  <c r="Y480" i="49" s="1"/>
  <c r="V331" i="49"/>
  <c r="L505" i="49" s="1"/>
  <c r="P505" i="49" s="1"/>
  <c r="U505" i="49" s="1"/>
  <c r="Y505" i="49" s="1"/>
  <c r="AA331" i="49"/>
  <c r="L580" i="49" s="1"/>
  <c r="P580" i="49" s="1"/>
  <c r="U580" i="49" s="1"/>
  <c r="Y580" i="49" s="1"/>
  <c r="AA309" i="49"/>
  <c r="L555" i="49" s="1"/>
  <c r="P555" i="49" s="1"/>
  <c r="U555" i="49" s="1"/>
  <c r="Y555" i="49" s="1"/>
  <c r="V332" i="49"/>
  <c r="L506" i="49" s="1"/>
  <c r="P506" i="49" s="1"/>
  <c r="U506" i="49" s="1"/>
  <c r="Y506" i="49" s="1"/>
  <c r="V310" i="49"/>
  <c r="L481" i="49" s="1"/>
  <c r="P481" i="49" s="1"/>
  <c r="U481" i="49" s="1"/>
  <c r="Y481" i="49" s="1"/>
  <c r="AA333" i="49"/>
  <c r="L582" i="49" s="1"/>
  <c r="P582" i="49" s="1"/>
  <c r="U582" i="49" s="1"/>
  <c r="Y582" i="49" s="1"/>
  <c r="AA311" i="49"/>
  <c r="L557" i="49" s="1"/>
  <c r="P557" i="49" s="1"/>
  <c r="U557" i="49" s="1"/>
  <c r="Y557" i="49" s="1"/>
  <c r="AC455" i="49"/>
  <c r="V398" i="49"/>
  <c r="AC457" i="49"/>
  <c r="AC500" i="49"/>
  <c r="AC575" i="49"/>
  <c r="AC452" i="49"/>
  <c r="AA328" i="49"/>
  <c r="L577" i="49" s="1"/>
  <c r="P577" i="49" s="1"/>
  <c r="U577" i="49" s="1"/>
  <c r="Y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53" i="49"/>
  <c r="AC454" i="49"/>
  <c r="V306" i="49"/>
  <c r="L477" i="49" s="1"/>
  <c r="P477" i="49" s="1"/>
  <c r="U477" i="49" s="1"/>
  <c r="Y477" i="49" s="1"/>
  <c r="AE215" i="47"/>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AE721" i="49"/>
  <c r="O1960" i="49" s="1"/>
  <c r="V1960" i="49" s="1"/>
  <c r="AE726" i="49"/>
  <c r="O1965" i="49" s="1"/>
  <c r="AE722" i="49"/>
  <c r="O1961" i="49" s="1"/>
  <c r="V1961" i="49" s="1"/>
  <c r="Q721" i="49"/>
  <c r="O1937" i="49" s="1"/>
  <c r="V1937" i="49" s="1"/>
  <c r="AE725" i="49"/>
  <c r="O1964" i="49" s="1"/>
  <c r="AE760" i="49"/>
  <c r="AC502" i="49"/>
  <c r="Y1235"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A399" i="49" l="1"/>
  <c r="V397" i="49"/>
  <c r="AA396" i="49"/>
  <c r="AA400" i="49"/>
  <c r="V401" i="49"/>
  <c r="AA401" i="49"/>
  <c r="V396" i="49"/>
  <c r="V392" i="49"/>
  <c r="AA397" i="49"/>
  <c r="AA394" i="49"/>
  <c r="AC509" i="49"/>
  <c r="AC560" i="49"/>
  <c r="AB1341" i="49"/>
  <c r="AF1341" i="49"/>
  <c r="X1341" i="49"/>
  <c r="AC508" i="49"/>
  <c r="AC559" i="49"/>
  <c r="AC558" i="49"/>
  <c r="K1486" i="49"/>
  <c r="K1414" i="49"/>
  <c r="K1378" i="49"/>
  <c r="K1306" i="49"/>
  <c r="K1522" i="49"/>
  <c r="K1342" i="49"/>
  <c r="K1450" i="49"/>
  <c r="K1270" i="49"/>
  <c r="AB1305" i="49"/>
  <c r="AF1305" i="49"/>
  <c r="X1305" i="49"/>
  <c r="AB1269" i="49"/>
  <c r="X1269" i="49"/>
  <c r="AF1269" i="49"/>
  <c r="AC584" i="49"/>
  <c r="X1485" i="49"/>
  <c r="AB1485" i="49"/>
  <c r="AF1485" i="49"/>
  <c r="AE755" i="49"/>
  <c r="O2018" i="49" s="1"/>
  <c r="Q754" i="49"/>
  <c r="O1994" i="49" s="1"/>
  <c r="AE751" i="49"/>
  <c r="O2014" i="49" s="1"/>
  <c r="Q755" i="49"/>
  <c r="O1995" i="49" s="1"/>
  <c r="AE752" i="49"/>
  <c r="O2015" i="49" s="1"/>
  <c r="Q751" i="49"/>
  <c r="O1991" i="49" s="1"/>
  <c r="Q756" i="49"/>
  <c r="O1996" i="49" s="1"/>
  <c r="V1996" i="49" s="1"/>
  <c r="AE753" i="49"/>
  <c r="O2016" i="49" s="1"/>
  <c r="Q752" i="49"/>
  <c r="O1992" i="49" s="1"/>
  <c r="AE754" i="49"/>
  <c r="O2017" i="49" s="1"/>
  <c r="Q753" i="49"/>
  <c r="O1993" i="49" s="1"/>
  <c r="AE750" i="49"/>
  <c r="O2013" i="49" s="1"/>
  <c r="AC483" i="49"/>
  <c r="AC485" i="49"/>
  <c r="V1234" i="49"/>
  <c r="AF1233" i="49"/>
  <c r="X1521" i="49"/>
  <c r="AB1521" i="49"/>
  <c r="AF1521" i="49"/>
  <c r="AF1413" i="49"/>
  <c r="AB1413" i="49"/>
  <c r="X1413" i="49"/>
  <c r="AC583" i="49"/>
  <c r="AC484" i="49"/>
  <c r="AC585" i="49"/>
  <c r="AC510" i="49"/>
  <c r="AF1377" i="49"/>
  <c r="X1377" i="49"/>
  <c r="AB1377" i="49"/>
  <c r="AF1449" i="49"/>
  <c r="X1449" i="49"/>
  <c r="AB1449" i="49"/>
  <c r="AC505" i="49"/>
  <c r="AC582" i="49"/>
  <c r="AC506" i="49"/>
  <c r="AC507" i="49"/>
  <c r="AC577" i="49"/>
  <c r="AC581" i="49"/>
  <c r="AC580" i="49"/>
  <c r="AC475" i="49"/>
  <c r="AC482" i="49"/>
  <c r="AC481" i="49"/>
  <c r="AC480" i="49"/>
  <c r="AC550" i="49"/>
  <c r="AC557" i="49"/>
  <c r="AC555" i="49"/>
  <c r="AC556" i="49"/>
  <c r="AC504" i="49"/>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Y1236" i="49"/>
  <c r="S1177" i="47"/>
  <c r="V1177" i="47" s="1"/>
  <c r="W1177" i="47" s="1"/>
  <c r="AJ1177" i="47" s="1"/>
  <c r="S1173" i="47"/>
  <c r="V1173" i="47" s="1"/>
  <c r="W1173" i="47" s="1"/>
  <c r="AJ1173" i="47" s="1"/>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AF1342" i="49" l="1"/>
  <c r="X1342" i="49"/>
  <c r="AB1342" i="49"/>
  <c r="AB1414" i="49"/>
  <c r="X1414" i="49"/>
  <c r="AF1414" i="49"/>
  <c r="Q779" i="49"/>
  <c r="O2043" i="49" s="1"/>
  <c r="V2043" i="49" s="1"/>
  <c r="AE776" i="49"/>
  <c r="O2063" i="49" s="1"/>
  <c r="Q775" i="49"/>
  <c r="O2039" i="49" s="1"/>
  <c r="AE777" i="49"/>
  <c r="O2064" i="49" s="1"/>
  <c r="Q776" i="49"/>
  <c r="O2040" i="49" s="1"/>
  <c r="AE773" i="49"/>
  <c r="O2060" i="49" s="1"/>
  <c r="AE778" i="49"/>
  <c r="O2065" i="49" s="1"/>
  <c r="Q777" i="49"/>
  <c r="O2041" i="49" s="1"/>
  <c r="AE774" i="49"/>
  <c r="O2061" i="49" s="1"/>
  <c r="Q778" i="49"/>
  <c r="O2042" i="49" s="1"/>
  <c r="AE775" i="49"/>
  <c r="O2062" i="49" s="1"/>
  <c r="Q774" i="49"/>
  <c r="O2038" i="49" s="1"/>
  <c r="V1235" i="49"/>
  <c r="AF1234" i="49"/>
  <c r="AB1522" i="49"/>
  <c r="X1522" i="49"/>
  <c r="AF1522" i="49"/>
  <c r="AB1486" i="49"/>
  <c r="AF1486" i="49"/>
  <c r="X1486" i="49"/>
  <c r="K1523" i="49"/>
  <c r="K1379" i="49"/>
  <c r="K1343" i="49"/>
  <c r="K1307" i="49"/>
  <c r="K1487" i="49"/>
  <c r="K1415" i="49"/>
  <c r="K1451" i="49"/>
  <c r="K1271" i="49"/>
  <c r="X1270" i="49"/>
  <c r="AB1270" i="49"/>
  <c r="AF1270" i="49"/>
  <c r="AF1306" i="49"/>
  <c r="X1306" i="49"/>
  <c r="AB1306" i="49"/>
  <c r="AB1450" i="49"/>
  <c r="X1450" i="49"/>
  <c r="AF1450" i="49"/>
  <c r="X1378" i="49"/>
  <c r="AF1378" i="49"/>
  <c r="AB1378" i="49"/>
  <c r="Q771" i="49"/>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Y1237"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K1488" i="49" l="1"/>
  <c r="K1452" i="49"/>
  <c r="K1272" i="49"/>
  <c r="K1416" i="49"/>
  <c r="K1380" i="49"/>
  <c r="K1524" i="49"/>
  <c r="K1344" i="49"/>
  <c r="K1308" i="49"/>
  <c r="AF1271" i="49"/>
  <c r="X1271" i="49"/>
  <c r="AB1271" i="49"/>
  <c r="AB1307" i="49"/>
  <c r="X1307" i="49"/>
  <c r="AF1307" i="49"/>
  <c r="V1236" i="49"/>
  <c r="AF1235" i="49"/>
  <c r="AF855" i="49"/>
  <c r="Q854" i="49"/>
  <c r="AF851" i="49"/>
  <c r="Q855" i="49"/>
  <c r="AF852" i="49"/>
  <c r="Q851" i="49"/>
  <c r="Q856" i="49"/>
  <c r="AF853" i="49"/>
  <c r="Q852" i="49"/>
  <c r="AF854" i="49"/>
  <c r="Q853" i="49"/>
  <c r="AF850" i="49"/>
  <c r="X1523" i="49"/>
  <c r="AB1523" i="49"/>
  <c r="AF1523" i="49"/>
  <c r="X1451" i="49"/>
  <c r="AB1451" i="49"/>
  <c r="AF1451" i="49"/>
  <c r="AB1343" i="49"/>
  <c r="AF1343" i="49"/>
  <c r="X1343" i="49"/>
  <c r="AF1487" i="49"/>
  <c r="AB1487" i="49"/>
  <c r="X1487" i="49"/>
  <c r="AB1415" i="49"/>
  <c r="X1415" i="49"/>
  <c r="AF1415" i="49"/>
  <c r="AF1379" i="49"/>
  <c r="X1379" i="49"/>
  <c r="AB1379" i="49"/>
  <c r="Q848" i="49"/>
  <c r="AF849" i="49"/>
  <c r="AF847" i="49"/>
  <c r="Q849" i="49"/>
  <c r="AF845" i="49"/>
  <c r="AF848" i="49"/>
  <c r="Q846" i="49"/>
  <c r="Q845" i="49"/>
  <c r="AE886" i="49"/>
  <c r="Q850" i="49"/>
  <c r="Q847" i="49"/>
  <c r="AF846" i="49"/>
  <c r="Y1238" i="49"/>
  <c r="AF1237"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V1237" i="49" l="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6" i="49"/>
  <c r="AB1344" i="49"/>
  <c r="AF1344" i="49"/>
  <c r="X1344" i="49"/>
  <c r="AB1272" i="49"/>
  <c r="AF1272" i="49"/>
  <c r="X1272" i="49"/>
  <c r="AF1416" i="49"/>
  <c r="X1416" i="49"/>
  <c r="AB1416" i="49"/>
  <c r="Q879" i="49"/>
  <c r="AF876" i="49"/>
  <c r="Q875" i="49"/>
  <c r="Q880" i="49"/>
  <c r="AF877" i="49"/>
  <c r="Q876" i="49"/>
  <c r="AF878" i="49"/>
  <c r="Q877" i="49"/>
  <c r="AF874" i="49"/>
  <c r="AF879" i="49"/>
  <c r="Q878" i="49"/>
  <c r="AF875" i="49"/>
  <c r="AB1524" i="49"/>
  <c r="X1524" i="49"/>
  <c r="AF1524" i="49"/>
  <c r="AB1452" i="49"/>
  <c r="X1452" i="49"/>
  <c r="AF1452" i="49"/>
  <c r="K1381" i="49"/>
  <c r="K1489" i="49"/>
  <c r="K1453" i="49"/>
  <c r="K1525" i="49"/>
  <c r="K1309" i="49"/>
  <c r="K1417" i="49"/>
  <c r="K1273" i="49"/>
  <c r="K1345" i="49"/>
  <c r="AB1308" i="49"/>
  <c r="AF1308" i="49"/>
  <c r="X1308" i="49"/>
  <c r="AB1380" i="49"/>
  <c r="X1380" i="49"/>
  <c r="AF1380" i="49"/>
  <c r="X1488" i="49"/>
  <c r="AF1488" i="49"/>
  <c r="AB1488" i="49"/>
  <c r="H861" i="49"/>
  <c r="R1070" i="49" s="1"/>
  <c r="U1070" i="49" s="1"/>
  <c r="AD1070" i="49" s="1"/>
  <c r="W861" i="49"/>
  <c r="Q873" i="49"/>
  <c r="Q870" i="49"/>
  <c r="AF872" i="49"/>
  <c r="Q874" i="49"/>
  <c r="AF870" i="49"/>
  <c r="Q871" i="49"/>
  <c r="Q869" i="49"/>
  <c r="Q872" i="49"/>
  <c r="AF873" i="49"/>
  <c r="AE910" i="49"/>
  <c r="AF869" i="49"/>
  <c r="AF871" i="49"/>
  <c r="K1455" i="49"/>
  <c r="K1527" i="49"/>
  <c r="K1383" i="49"/>
  <c r="K1311" i="49"/>
  <c r="K1347" i="49"/>
  <c r="K1419" i="49"/>
  <c r="K1491" i="49"/>
  <c r="K1275"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AF1273" i="49" l="1"/>
  <c r="AB1273" i="49"/>
  <c r="X1273" i="49"/>
  <c r="X1453" i="49"/>
  <c r="AB1453" i="49"/>
  <c r="AF1453" i="49"/>
  <c r="AB1417" i="49"/>
  <c r="AF1417" i="49"/>
  <c r="X1417" i="49"/>
  <c r="AB1489" i="49"/>
  <c r="X1489" i="49"/>
  <c r="AF1489" i="49"/>
  <c r="AF903" i="49"/>
  <c r="Q902" i="49"/>
  <c r="K1600" i="49" s="1"/>
  <c r="AF899" i="49"/>
  <c r="AF904" i="49"/>
  <c r="Q903" i="49"/>
  <c r="K1601" i="49" s="1"/>
  <c r="AF900" i="49"/>
  <c r="Q904" i="49"/>
  <c r="K1602" i="49" s="1"/>
  <c r="AF901" i="49"/>
  <c r="Q900" i="49"/>
  <c r="K1598" i="49" s="1"/>
  <c r="Q905" i="49"/>
  <c r="K1603" i="49" s="1"/>
  <c r="AF902" i="49"/>
  <c r="Q901" i="49"/>
  <c r="K1599" i="49" s="1"/>
  <c r="AB1309" i="49"/>
  <c r="AF1309" i="49"/>
  <c r="X1309" i="49"/>
  <c r="AB1381" i="49"/>
  <c r="AF1381" i="49"/>
  <c r="X1381" i="49"/>
  <c r="K1454" i="49"/>
  <c r="K1274" i="49"/>
  <c r="K1310" i="49"/>
  <c r="K1526" i="49"/>
  <c r="K1490" i="49"/>
  <c r="K1346" i="49"/>
  <c r="K1418" i="49"/>
  <c r="K1382" i="49"/>
  <c r="AF1345" i="49"/>
  <c r="X1345" i="49"/>
  <c r="AB1345" i="49"/>
  <c r="AB1525" i="49"/>
  <c r="AF1525" i="49"/>
  <c r="X1525" i="49"/>
  <c r="AB1275" i="49"/>
  <c r="X1275" i="49"/>
  <c r="AF1275" i="49"/>
  <c r="AB1311" i="49"/>
  <c r="AF1311" i="49"/>
  <c r="X1311" i="49"/>
  <c r="AF1491" i="49"/>
  <c r="X1491" i="49"/>
  <c r="AB1491" i="49"/>
  <c r="AF1419" i="49"/>
  <c r="X1419" i="49"/>
  <c r="AB1419" i="49"/>
  <c r="AB1527" i="49"/>
  <c r="AF1527" i="49"/>
  <c r="X1527" i="49"/>
  <c r="AB1383" i="49"/>
  <c r="AF1383" i="49"/>
  <c r="X1383" i="49"/>
  <c r="AB1347" i="49"/>
  <c r="X1347" i="49"/>
  <c r="AF1347" i="49"/>
  <c r="AF1455" i="49"/>
  <c r="AB1455" i="49"/>
  <c r="X1455" i="49"/>
  <c r="R1058" i="49"/>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346" i="49" l="1"/>
  <c r="AF1346" i="49"/>
  <c r="AB1346" i="49"/>
  <c r="Z1599" i="49"/>
  <c r="Z1621" i="49"/>
  <c r="Z1624" i="49"/>
  <c r="Z1602" i="49"/>
  <c r="X1490" i="49"/>
  <c r="AF1490" i="49"/>
  <c r="AB1490" i="49"/>
  <c r="X1454" i="49"/>
  <c r="AB1454" i="49"/>
  <c r="AF1454" i="49"/>
  <c r="Z1622" i="49"/>
  <c r="Z1600" i="49"/>
  <c r="AB1382" i="49"/>
  <c r="X1382" i="49"/>
  <c r="AF1382" i="49"/>
  <c r="AB1526" i="49"/>
  <c r="X1526" i="49"/>
  <c r="AF1526" i="49"/>
  <c r="O1603" i="49"/>
  <c r="S1808" i="49" s="1"/>
  <c r="R1603" i="49"/>
  <c r="Z1808" i="49" s="1"/>
  <c r="Z1598" i="49"/>
  <c r="Z1620" i="49"/>
  <c r="O1600" i="49"/>
  <c r="S1805" i="49" s="1"/>
  <c r="R1600" i="49"/>
  <c r="Z1805" i="49" s="1"/>
  <c r="X1274" i="49"/>
  <c r="AB1274" i="49"/>
  <c r="AF1274" i="49"/>
  <c r="O1599" i="49"/>
  <c r="S1804" i="49" s="1"/>
  <c r="R1599" i="49"/>
  <c r="Z1804" i="49" s="1"/>
  <c r="AF928" i="49"/>
  <c r="Q927" i="49"/>
  <c r="K1623" i="49" s="1"/>
  <c r="AF924" i="49"/>
  <c r="Q928" i="49"/>
  <c r="K1624" i="49" s="1"/>
  <c r="AF925" i="49"/>
  <c r="Q924" i="49"/>
  <c r="K1620" i="49" s="1"/>
  <c r="Q929" i="49"/>
  <c r="K1625" i="49" s="1"/>
  <c r="AF926" i="49"/>
  <c r="Q925" i="49"/>
  <c r="K1621" i="49" s="1"/>
  <c r="AF927" i="49"/>
  <c r="Q926" i="49"/>
  <c r="K1622" i="49" s="1"/>
  <c r="AF923" i="49"/>
  <c r="R1602" i="49"/>
  <c r="Z1807" i="49" s="1"/>
  <c r="O1602" i="49"/>
  <c r="S1807" i="49" s="1"/>
  <c r="Z1597" i="49"/>
  <c r="Z1619" i="49"/>
  <c r="AF1418" i="49"/>
  <c r="X1418" i="49"/>
  <c r="AB1418" i="49"/>
  <c r="AB1310" i="49"/>
  <c r="AF1310" i="49"/>
  <c r="X1310" i="49"/>
  <c r="R1598" i="49"/>
  <c r="Z1803" i="49" s="1"/>
  <c r="O1598" i="49"/>
  <c r="S1803" i="49" s="1"/>
  <c r="R1601" i="49"/>
  <c r="Z1806" i="49" s="1"/>
  <c r="O1601" i="49"/>
  <c r="S1806" i="49" s="1"/>
  <c r="Z1601" i="49"/>
  <c r="Z1623" i="49"/>
  <c r="AB1276" i="49"/>
  <c r="X1276" i="49"/>
  <c r="AF1276" i="49"/>
  <c r="AB1384" i="49"/>
  <c r="X1384" i="49"/>
  <c r="AF1384" i="49"/>
  <c r="AB1348" i="49"/>
  <c r="AF1348" i="49"/>
  <c r="X1348" i="49"/>
  <c r="AF1456" i="49"/>
  <c r="X1456" i="49"/>
  <c r="AB1456" i="49"/>
  <c r="AF1528" i="49"/>
  <c r="AB1528" i="49"/>
  <c r="X1528" i="49"/>
  <c r="AF1492" i="49"/>
  <c r="AB1492" i="49"/>
  <c r="X1492" i="49"/>
  <c r="AB1312" i="49"/>
  <c r="X1312" i="49"/>
  <c r="AF1312" i="49"/>
  <c r="X1420" i="49"/>
  <c r="AB1420" i="49"/>
  <c r="AF1420" i="49"/>
  <c r="X1058" i="49"/>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V407" i="47" s="1"/>
  <c r="N363" i="47"/>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802" i="49" l="1"/>
  <c r="V1804" i="49"/>
  <c r="V1805" i="49"/>
  <c r="V1807" i="49"/>
  <c r="AG1623" i="49"/>
  <c r="Z1876" i="49" s="1"/>
  <c r="AD1623" i="49"/>
  <c r="S1876" i="49" s="1"/>
  <c r="AG1601" i="49"/>
  <c r="Z1829" i="49" s="1"/>
  <c r="AD1601" i="49"/>
  <c r="S1829" i="49" s="1"/>
  <c r="V1803" i="49"/>
  <c r="AD1597" i="49"/>
  <c r="S1825" i="49" s="1"/>
  <c r="AG1597" i="49"/>
  <c r="Z1825" i="49" s="1"/>
  <c r="R1622" i="49"/>
  <c r="Z1852" i="49" s="1"/>
  <c r="O1622" i="49"/>
  <c r="S1852" i="49" s="1"/>
  <c r="R1625" i="49"/>
  <c r="Z1855" i="49" s="1"/>
  <c r="O1625" i="49"/>
  <c r="S1855" i="49" s="1"/>
  <c r="AG1600" i="49"/>
  <c r="Z1828" i="49" s="1"/>
  <c r="AD1600" i="49"/>
  <c r="S1828" i="49" s="1"/>
  <c r="AG1602" i="49"/>
  <c r="Z1830" i="49" s="1"/>
  <c r="AD1602" i="49"/>
  <c r="S1830" i="49" s="1"/>
  <c r="V1806" i="49"/>
  <c r="O1620" i="49"/>
  <c r="S1850" i="49" s="1"/>
  <c r="R1620" i="49"/>
  <c r="Z1850" i="49" s="1"/>
  <c r="R1623" i="49"/>
  <c r="Z1853" i="49" s="1"/>
  <c r="O1623" i="49"/>
  <c r="S1853" i="49" s="1"/>
  <c r="AD1622" i="49"/>
  <c r="S1875" i="49" s="1"/>
  <c r="AG1622" i="49"/>
  <c r="Z1875" i="49" s="1"/>
  <c r="AG1624" i="49"/>
  <c r="Z1877" i="49" s="1"/>
  <c r="AD1624" i="49"/>
  <c r="S1877" i="49" s="1"/>
  <c r="AF951" i="49"/>
  <c r="Z1645" i="49" s="1"/>
  <c r="Q950" i="49"/>
  <c r="K1644" i="49" s="1"/>
  <c r="AF947" i="49"/>
  <c r="Z1641" i="49" s="1"/>
  <c r="AF952" i="49"/>
  <c r="Z1646" i="49" s="1"/>
  <c r="Q951" i="49"/>
  <c r="K1645" i="49" s="1"/>
  <c r="AF948" i="49"/>
  <c r="Z1642" i="49" s="1"/>
  <c r="Q952" i="49"/>
  <c r="K1646" i="49" s="1"/>
  <c r="AF949" i="49"/>
  <c r="Z1643" i="49" s="1"/>
  <c r="Q948" i="49"/>
  <c r="K1642" i="49" s="1"/>
  <c r="Q953" i="49"/>
  <c r="K1647" i="49" s="1"/>
  <c r="AF950" i="49"/>
  <c r="Z1644" i="49" s="1"/>
  <c r="Q949" i="49"/>
  <c r="K1643" i="49" s="1"/>
  <c r="AG1619" i="49"/>
  <c r="Z1872" i="49" s="1"/>
  <c r="AD1619" i="49"/>
  <c r="S1872" i="49" s="1"/>
  <c r="R1624" i="49"/>
  <c r="Z1854" i="49" s="1"/>
  <c r="O1624" i="49"/>
  <c r="S1854" i="49" s="1"/>
  <c r="AD1598" i="49"/>
  <c r="S1826" i="49" s="1"/>
  <c r="AG1598" i="49"/>
  <c r="Z1826" i="49" s="1"/>
  <c r="AD1599" i="49"/>
  <c r="S1827" i="49" s="1"/>
  <c r="AG1599" i="49"/>
  <c r="Z1827" i="49" s="1"/>
  <c r="R1621" i="49"/>
  <c r="Z1851" i="49" s="1"/>
  <c r="O1621" i="49"/>
  <c r="S1851" i="49" s="1"/>
  <c r="AG1620" i="49"/>
  <c r="Z1873" i="49" s="1"/>
  <c r="AD1620" i="49"/>
  <c r="S1873" i="49" s="1"/>
  <c r="AD1621" i="49"/>
  <c r="S1874" i="49" s="1"/>
  <c r="AG1621" i="49"/>
  <c r="Z1874" i="49" s="1"/>
  <c r="AF1421" i="49"/>
  <c r="AB1421" i="49"/>
  <c r="X1421" i="49"/>
  <c r="AF1493" i="49"/>
  <c r="X1493" i="49"/>
  <c r="AB1493" i="49"/>
  <c r="AF1349" i="49"/>
  <c r="X1349" i="49"/>
  <c r="AB1349" i="49"/>
  <c r="AB1385" i="49"/>
  <c r="AF1385" i="49"/>
  <c r="X1385" i="49"/>
  <c r="AF1457" i="49"/>
  <c r="AB1457" i="49"/>
  <c r="X1457" i="49"/>
  <c r="X1313" i="49"/>
  <c r="AF1313" i="49"/>
  <c r="AB1313" i="49"/>
  <c r="AF1277" i="49"/>
  <c r="X1277" i="49"/>
  <c r="AB1277" i="49"/>
  <c r="AF1529" i="49"/>
  <c r="X1529" i="49"/>
  <c r="AB1529" i="49"/>
  <c r="V1799" i="49"/>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U363"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V404" i="47" s="1"/>
  <c r="N360" i="47"/>
  <c r="AA404" i="47" s="1"/>
  <c r="J361" i="47"/>
  <c r="V405" i="47" s="1"/>
  <c r="N361" i="47"/>
  <c r="AA405" i="47" s="1"/>
  <c r="N358" i="47"/>
  <c r="AA402" i="47" s="1"/>
  <c r="J358" i="47"/>
  <c r="V402" i="47" s="1"/>
  <c r="J362" i="47"/>
  <c r="V406" i="47" s="1"/>
  <c r="N362" i="47"/>
  <c r="AA406" i="47" s="1"/>
  <c r="J359" i="47"/>
  <c r="V403" i="47" s="1"/>
  <c r="N359" i="47"/>
  <c r="AA403" i="47" s="1"/>
  <c r="N294" i="47"/>
  <c r="Z294" i="47" s="1"/>
  <c r="J294" i="47"/>
  <c r="U294" i="47" s="1"/>
  <c r="N293" i="47"/>
  <c r="Z293" i="47" s="1"/>
  <c r="J293" i="47"/>
  <c r="U293" i="47" s="1"/>
  <c r="N297" i="47"/>
  <c r="Z297" i="47" s="1"/>
  <c r="J297" i="47"/>
  <c r="U297" i="47" s="1"/>
  <c r="N295" i="47"/>
  <c r="Z295" i="47" s="1"/>
  <c r="J295" i="47"/>
  <c r="U295" i="47" s="1"/>
  <c r="I816" i="47"/>
  <c r="I817" i="47" s="1"/>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7" i="49" l="1"/>
  <c r="V1854" i="49"/>
  <c r="V1851" i="49"/>
  <c r="V1872" i="49"/>
  <c r="V1828" i="49"/>
  <c r="V1852" i="49"/>
  <c r="V1825" i="49"/>
  <c r="Q976" i="49"/>
  <c r="K1668" i="49" s="1"/>
  <c r="AF973" i="49"/>
  <c r="Z1665" i="49" s="1"/>
  <c r="Q972" i="49"/>
  <c r="K1664" i="49" s="1"/>
  <c r="Q977" i="49"/>
  <c r="K1669" i="49" s="1"/>
  <c r="AF974" i="49"/>
  <c r="Z1666" i="49" s="1"/>
  <c r="Q973" i="49"/>
  <c r="K1665" i="49" s="1"/>
  <c r="AF975" i="49"/>
  <c r="Z1667" i="49" s="1"/>
  <c r="Q974" i="49"/>
  <c r="K1666" i="49" s="1"/>
  <c r="AF971" i="49"/>
  <c r="Z1663" i="49" s="1"/>
  <c r="AF976" i="49"/>
  <c r="Z1668" i="49" s="1"/>
  <c r="Q975" i="49"/>
  <c r="K1667" i="49" s="1"/>
  <c r="AF972" i="49"/>
  <c r="Z1664" i="49" s="1"/>
  <c r="R1643" i="49"/>
  <c r="Z1898" i="49" s="1"/>
  <c r="O1643" i="49"/>
  <c r="S1898" i="49" s="1"/>
  <c r="AG1643" i="49"/>
  <c r="Z1921" i="49" s="1"/>
  <c r="AD1643" i="49"/>
  <c r="S1921" i="49" s="1"/>
  <c r="AD1646" i="49"/>
  <c r="S1924" i="49" s="1"/>
  <c r="AG1646" i="49"/>
  <c r="Z1924" i="49" s="1"/>
  <c r="V1873" i="49"/>
  <c r="AG1644" i="49"/>
  <c r="Z1922" i="49" s="1"/>
  <c r="AD1644" i="49"/>
  <c r="S1922" i="49" s="1"/>
  <c r="O1646" i="49"/>
  <c r="S1901" i="49" s="1"/>
  <c r="R1646" i="49"/>
  <c r="Z1901" i="49" s="1"/>
  <c r="AD1641" i="49"/>
  <c r="S1919" i="49" s="1"/>
  <c r="AG1641" i="49"/>
  <c r="Z1919" i="49" s="1"/>
  <c r="V1877" i="49"/>
  <c r="V1853" i="49"/>
  <c r="V1829" i="49"/>
  <c r="V1849" i="49"/>
  <c r="V1874" i="49"/>
  <c r="V1826" i="49"/>
  <c r="O1647" i="49"/>
  <c r="S1902" i="49" s="1"/>
  <c r="R1647" i="49"/>
  <c r="Z1902" i="49" s="1"/>
  <c r="AG1642" i="49"/>
  <c r="Z1920" i="49" s="1"/>
  <c r="AD1642" i="49"/>
  <c r="S1920" i="49" s="1"/>
  <c r="R1644" i="49"/>
  <c r="Z1899" i="49" s="1"/>
  <c r="O1644" i="49"/>
  <c r="S1899" i="49" s="1"/>
  <c r="V1875" i="49"/>
  <c r="V1850" i="49"/>
  <c r="V1830" i="49"/>
  <c r="R1642" i="49"/>
  <c r="Z1897" i="49" s="1"/>
  <c r="O1642" i="49"/>
  <c r="S1897" i="49" s="1"/>
  <c r="R1645" i="49"/>
  <c r="Z1900" i="49" s="1"/>
  <c r="O1645" i="49"/>
  <c r="S1900" i="49" s="1"/>
  <c r="AG1645" i="49"/>
  <c r="Z1923" i="49" s="1"/>
  <c r="AD1645" i="49"/>
  <c r="S1923" i="49" s="1"/>
  <c r="V1876" i="49"/>
  <c r="AF1314" i="49"/>
  <c r="X1314" i="49"/>
  <c r="AB1314" i="49"/>
  <c r="AB1458" i="49"/>
  <c r="AF1458" i="49"/>
  <c r="X1458" i="49"/>
  <c r="X1350" i="49"/>
  <c r="AF1350" i="49"/>
  <c r="AB1350" i="49"/>
  <c r="AF1530" i="49"/>
  <c r="X1530" i="49"/>
  <c r="AB1530" i="49"/>
  <c r="AB1278" i="49"/>
  <c r="AF1278" i="49"/>
  <c r="X1278" i="49"/>
  <c r="AB1386" i="49"/>
  <c r="X1386" i="49"/>
  <c r="AF1386" i="49"/>
  <c r="X1422" i="49"/>
  <c r="AB1422" i="49"/>
  <c r="AF1422" i="49"/>
  <c r="AF1494" i="49"/>
  <c r="AB1494" i="49"/>
  <c r="X1494" i="49"/>
  <c r="V1821" i="49"/>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O1070" i="47"/>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Z360" i="47"/>
  <c r="U362" i="47"/>
  <c r="U360" i="47"/>
  <c r="Z359" i="47"/>
  <c r="U359" i="47"/>
  <c r="U358" i="47"/>
  <c r="V380" i="47"/>
  <c r="Z358" i="47"/>
  <c r="Z361" i="47"/>
  <c r="U361"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00" i="49" l="1"/>
  <c r="V1924" i="49"/>
  <c r="V1901" i="49"/>
  <c r="V1921" i="49"/>
  <c r="V1899" i="49"/>
  <c r="V1919" i="49"/>
  <c r="V1920" i="49"/>
  <c r="V1922" i="49"/>
  <c r="AD1664" i="49"/>
  <c r="S1967" i="49" s="1"/>
  <c r="AG1664" i="49"/>
  <c r="Z1967" i="49" s="1"/>
  <c r="R1666" i="49"/>
  <c r="Z1946" i="49" s="1"/>
  <c r="O1666" i="49"/>
  <c r="S1946" i="49" s="1"/>
  <c r="O1669" i="49"/>
  <c r="S1949" i="49" s="1"/>
  <c r="R1669" i="49"/>
  <c r="Z1949" i="49" s="1"/>
  <c r="R1667" i="49"/>
  <c r="Z1947" i="49" s="1"/>
  <c r="O1667" i="49"/>
  <c r="S1947" i="49" s="1"/>
  <c r="AD1667" i="49"/>
  <c r="S1970" i="49" s="1"/>
  <c r="AG1667" i="49"/>
  <c r="Z1970" i="49" s="1"/>
  <c r="R1664" i="49"/>
  <c r="Z1944" i="49" s="1"/>
  <c r="O1664" i="49"/>
  <c r="S1944" i="49" s="1"/>
  <c r="AG1668" i="49"/>
  <c r="Z1971" i="49" s="1"/>
  <c r="AD1668" i="49"/>
  <c r="S1971" i="49" s="1"/>
  <c r="O1665" i="49"/>
  <c r="S1945" i="49" s="1"/>
  <c r="R1665" i="49"/>
  <c r="Z1945" i="49" s="1"/>
  <c r="AD1665" i="49"/>
  <c r="S1968" i="49" s="1"/>
  <c r="AG1665" i="49"/>
  <c r="Z1968" i="49" s="1"/>
  <c r="Q1001" i="49"/>
  <c r="K1691" i="49" s="1"/>
  <c r="AF998" i="49"/>
  <c r="Z1688" i="49" s="1"/>
  <c r="Q997" i="49"/>
  <c r="K1687" i="49" s="1"/>
  <c r="AF999" i="49"/>
  <c r="Z1689" i="49" s="1"/>
  <c r="Q998" i="49"/>
  <c r="K1688" i="49" s="1"/>
  <c r="AF995" i="49"/>
  <c r="Z1685" i="49" s="1"/>
  <c r="AF1000" i="49"/>
  <c r="Z1690" i="49" s="1"/>
  <c r="Q999" i="49"/>
  <c r="K1689" i="49" s="1"/>
  <c r="AF996" i="49"/>
  <c r="Z1686" i="49" s="1"/>
  <c r="Q1000" i="49"/>
  <c r="K1690" i="49" s="1"/>
  <c r="AF997" i="49"/>
  <c r="Z1687" i="49" s="1"/>
  <c r="Q996" i="49"/>
  <c r="K1686" i="49" s="1"/>
  <c r="V1923" i="49"/>
  <c r="V1897" i="49"/>
  <c r="V1898" i="49"/>
  <c r="AG1663" i="49"/>
  <c r="Z1966" i="49" s="1"/>
  <c r="AD1663" i="49"/>
  <c r="S1966" i="49" s="1"/>
  <c r="AD1666" i="49"/>
  <c r="S1969" i="49" s="1"/>
  <c r="AG1666" i="49"/>
  <c r="Z1969" i="49" s="1"/>
  <c r="R1668" i="49"/>
  <c r="Z1948" i="49" s="1"/>
  <c r="O1668" i="49"/>
  <c r="S1948" i="49" s="1"/>
  <c r="AF1495" i="49"/>
  <c r="X1495" i="49"/>
  <c r="AB1495" i="49"/>
  <c r="X1459" i="49"/>
  <c r="AF1459" i="49"/>
  <c r="AB1459" i="49"/>
  <c r="AB1387" i="49"/>
  <c r="X1387" i="49"/>
  <c r="AF1387" i="49"/>
  <c r="AF1351" i="49"/>
  <c r="AB1351" i="49"/>
  <c r="X1351" i="49"/>
  <c r="AB1531" i="49"/>
  <c r="X1531" i="49"/>
  <c r="AF1531" i="49"/>
  <c r="AB1423" i="49"/>
  <c r="X1423" i="49"/>
  <c r="AF1423" i="49"/>
  <c r="AF1279" i="49"/>
  <c r="X1279" i="49"/>
  <c r="AB1279" i="49"/>
  <c r="AF1315" i="49"/>
  <c r="X1315" i="49"/>
  <c r="AB1315" i="49"/>
  <c r="V1896" i="49"/>
  <c r="V1915" i="49"/>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8" i="49" l="1"/>
  <c r="V1948" i="49"/>
  <c r="V1969" i="49"/>
  <c r="V1966" i="49"/>
  <c r="V1970" i="49"/>
  <c r="V1967" i="49"/>
  <c r="V1944" i="49"/>
  <c r="V1947" i="49"/>
  <c r="V1946" i="49"/>
  <c r="R1686" i="49"/>
  <c r="Z1991" i="49" s="1"/>
  <c r="O1686" i="49"/>
  <c r="S1991" i="49" s="1"/>
  <c r="R1689" i="49"/>
  <c r="Z1994" i="49" s="1"/>
  <c r="O1689" i="49"/>
  <c r="S1994" i="49" s="1"/>
  <c r="AD1689" i="49"/>
  <c r="S2017" i="49" s="1"/>
  <c r="AG1689" i="49"/>
  <c r="Z2017" i="49" s="1"/>
  <c r="AD1687" i="49"/>
  <c r="S2015" i="49" s="1"/>
  <c r="AG1687" i="49"/>
  <c r="Z2015" i="49" s="1"/>
  <c r="AG1690" i="49"/>
  <c r="Z2018" i="49" s="1"/>
  <c r="AD1690" i="49"/>
  <c r="S2018" i="49" s="1"/>
  <c r="R1687" i="49"/>
  <c r="Z1992" i="49" s="1"/>
  <c r="O1687" i="49"/>
  <c r="S1992" i="49" s="1"/>
  <c r="V1971" i="49"/>
  <c r="Q1024" i="49"/>
  <c r="K1712" i="49" s="1"/>
  <c r="AF1021" i="49"/>
  <c r="Z1709" i="49" s="1"/>
  <c r="Q1020" i="49"/>
  <c r="K1708" i="49" s="1"/>
  <c r="Q1025" i="49"/>
  <c r="K1713" i="49" s="1"/>
  <c r="AF1022" i="49"/>
  <c r="Z1710" i="49" s="1"/>
  <c r="Q1021" i="49"/>
  <c r="K1709" i="49" s="1"/>
  <c r="AF1023" i="49"/>
  <c r="Z1711" i="49" s="1"/>
  <c r="Q1022" i="49"/>
  <c r="K1710" i="49" s="1"/>
  <c r="AF1019" i="49"/>
  <c r="Z1707" i="49" s="1"/>
  <c r="AF1024" i="49"/>
  <c r="Z1712" i="49" s="1"/>
  <c r="Q1023" i="49"/>
  <c r="K1711" i="49" s="1"/>
  <c r="AF1020" i="49"/>
  <c r="Z1708" i="49" s="1"/>
  <c r="O1690" i="49"/>
  <c r="S1995" i="49" s="1"/>
  <c r="R1690" i="49"/>
  <c r="Z1995" i="49" s="1"/>
  <c r="AG1685" i="49"/>
  <c r="Z2013" i="49" s="1"/>
  <c r="AD1685" i="49"/>
  <c r="S2013" i="49" s="1"/>
  <c r="AG1688" i="49"/>
  <c r="Z2016" i="49" s="1"/>
  <c r="AD1688" i="49"/>
  <c r="S2016" i="49" s="1"/>
  <c r="V1945" i="49"/>
  <c r="AG1686" i="49"/>
  <c r="Z2014" i="49" s="1"/>
  <c r="AD1686" i="49"/>
  <c r="S2014" i="49" s="1"/>
  <c r="R1688" i="49"/>
  <c r="Z1993" i="49" s="1"/>
  <c r="O1688" i="49"/>
  <c r="S1993" i="49" s="1"/>
  <c r="R1691" i="49"/>
  <c r="Z1996" i="49" s="1"/>
  <c r="O1691" i="49"/>
  <c r="S1996" i="49" s="1"/>
  <c r="X1316" i="49"/>
  <c r="AB1316" i="49"/>
  <c r="AF1316" i="49"/>
  <c r="X1352" i="49"/>
  <c r="AF1352" i="49"/>
  <c r="AB1352" i="49"/>
  <c r="AF1460" i="49"/>
  <c r="X1460" i="49"/>
  <c r="AB1460" i="49"/>
  <c r="AB1496" i="49"/>
  <c r="X1496" i="49"/>
  <c r="AF1496" i="49"/>
  <c r="X1532" i="49"/>
  <c r="AF1532" i="49"/>
  <c r="AB1532" i="49"/>
  <c r="AF1424" i="49"/>
  <c r="AB1424" i="49"/>
  <c r="X1424" i="49"/>
  <c r="X1388" i="49"/>
  <c r="AB1388" i="49"/>
  <c r="AF1388" i="49"/>
  <c r="AB1280" i="49"/>
  <c r="AF1280" i="49"/>
  <c r="X1280" i="49"/>
  <c r="V1943" i="49"/>
  <c r="V1964" i="49"/>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N260" i="47"/>
  <c r="Z260" i="47" s="1"/>
  <c r="J260" i="47"/>
  <c r="U260" i="47" s="1"/>
  <c r="N261" i="47"/>
  <c r="Z261" i="47" s="1"/>
  <c r="J261" i="47"/>
  <c r="U261" i="47" s="1"/>
  <c r="J353" i="47"/>
  <c r="N353" i="47"/>
  <c r="J351" i="47"/>
  <c r="N351" i="47"/>
  <c r="J349" i="47"/>
  <c r="N349" i="47"/>
  <c r="N350" i="47"/>
  <c r="J350" i="47"/>
  <c r="N348" i="47"/>
  <c r="J352" i="47"/>
  <c r="N352" i="47"/>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4" i="49" l="1"/>
  <c r="V2018" i="49"/>
  <c r="V1991" i="49"/>
  <c r="V2015" i="49"/>
  <c r="V1994" i="49"/>
  <c r="V2013" i="49"/>
  <c r="V1995" i="49"/>
  <c r="O1711" i="49"/>
  <c r="S2041" i="49" s="1"/>
  <c r="R1711" i="49"/>
  <c r="Z2041" i="49" s="1"/>
  <c r="AD1711" i="49"/>
  <c r="S2064" i="49" s="1"/>
  <c r="AG1711" i="49"/>
  <c r="Z2064" i="49" s="1"/>
  <c r="O1708" i="49"/>
  <c r="S2038" i="49" s="1"/>
  <c r="R1708" i="49"/>
  <c r="Z2038" i="49" s="1"/>
  <c r="V1993" i="49"/>
  <c r="AG1712" i="49"/>
  <c r="Z2065" i="49" s="1"/>
  <c r="AD1712" i="49"/>
  <c r="S2065" i="49" s="1"/>
  <c r="R1709" i="49"/>
  <c r="Z2039" i="49" s="1"/>
  <c r="O1709" i="49"/>
  <c r="S2039" i="49" s="1"/>
  <c r="AD1709" i="49"/>
  <c r="S2062" i="49" s="1"/>
  <c r="AG1709" i="49"/>
  <c r="Z2062" i="49" s="1"/>
  <c r="V1992" i="49"/>
  <c r="V2016" i="49"/>
  <c r="AG1707" i="49"/>
  <c r="Z2060" i="49" s="1"/>
  <c r="AD1707" i="49"/>
  <c r="S2060" i="49" s="1"/>
  <c r="AD1710" i="49"/>
  <c r="S2063" i="49" s="1"/>
  <c r="AG1710" i="49"/>
  <c r="Z2063" i="49" s="1"/>
  <c r="R1712" i="49"/>
  <c r="Z2042" i="49" s="1"/>
  <c r="O1712" i="49"/>
  <c r="S2042" i="49" s="1"/>
  <c r="V2017" i="49"/>
  <c r="AD1708" i="49"/>
  <c r="S2061" i="49" s="1"/>
  <c r="AG1708" i="49"/>
  <c r="Z2061" i="49" s="1"/>
  <c r="R1710" i="49"/>
  <c r="Z2040" i="49" s="1"/>
  <c r="O1710" i="49"/>
  <c r="S2040" i="49" s="1"/>
  <c r="O1713" i="49"/>
  <c r="S2043" i="49" s="1"/>
  <c r="R1713" i="49"/>
  <c r="Z2043" i="49" s="1"/>
  <c r="X1317" i="49"/>
  <c r="AF1317" i="49"/>
  <c r="AB1317" i="49"/>
  <c r="AB1533" i="49"/>
  <c r="X1533" i="49"/>
  <c r="AF1533" i="49"/>
  <c r="AB1497" i="49"/>
  <c r="AF1497" i="49"/>
  <c r="X1497" i="49"/>
  <c r="X1461" i="49"/>
  <c r="AF1461" i="49"/>
  <c r="AB1461" i="49"/>
  <c r="X1425" i="49"/>
  <c r="AF1425" i="49"/>
  <c r="AB1425" i="49"/>
  <c r="X1281" i="49"/>
  <c r="AF1281" i="49"/>
  <c r="AB1281" i="49"/>
  <c r="X1353" i="49"/>
  <c r="AB1353" i="49"/>
  <c r="AF1353" i="49"/>
  <c r="X1389" i="49"/>
  <c r="AB1389" i="49"/>
  <c r="AF1389" i="49"/>
  <c r="V1990" i="49"/>
  <c r="V2012" i="49"/>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Z357" i="47"/>
  <c r="L534" i="47"/>
  <c r="P534" i="47" s="1"/>
  <c r="U534" i="47" s="1"/>
  <c r="Y534" i="47" s="1"/>
  <c r="N313" i="47"/>
  <c r="N335"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Z356" i="47"/>
  <c r="AE751" i="47"/>
  <c r="O2014" i="47" s="1"/>
  <c r="AE750" i="47"/>
  <c r="O2013" i="47" s="1"/>
  <c r="Q752" i="47"/>
  <c r="O1992" i="47" s="1"/>
  <c r="Q753" i="47"/>
  <c r="O1993" i="47" s="1"/>
  <c r="Q754" i="47"/>
  <c r="O1994" i="47" s="1"/>
  <c r="AE753" i="47"/>
  <c r="O2016" i="47" s="1"/>
  <c r="Q751" i="47"/>
  <c r="O1991" i="47" s="1"/>
  <c r="AE752" i="47"/>
  <c r="O2015" i="47" s="1"/>
  <c r="U354" i="47"/>
  <c r="U356" i="47"/>
  <c r="U355" i="47"/>
  <c r="J334" i="47"/>
  <c r="J312" i="47"/>
  <c r="L458" i="47"/>
  <c r="P458" i="47" s="1"/>
  <c r="U458" i="47" s="1"/>
  <c r="Y458" i="47" s="1"/>
  <c r="Z354" i="47"/>
  <c r="J310" i="47"/>
  <c r="J332" i="47"/>
  <c r="L456" i="47"/>
  <c r="P456" i="47" s="1"/>
  <c r="U456" i="47" s="1"/>
  <c r="Y456" i="47" s="1"/>
  <c r="L533" i="47"/>
  <c r="P533" i="47" s="1"/>
  <c r="U533" i="47" s="1"/>
  <c r="Y533" i="47" s="1"/>
  <c r="N312" i="47"/>
  <c r="N334" i="47"/>
  <c r="Z355" i="47"/>
  <c r="AA377" i="47"/>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AA394" i="47"/>
  <c r="Z349" i="47"/>
  <c r="AA393" i="47"/>
  <c r="U352" i="47"/>
  <c r="V396" i="47"/>
  <c r="Z353" i="47"/>
  <c r="AA397" i="47"/>
  <c r="Z348" i="47"/>
  <c r="AA392" i="47"/>
  <c r="U353" i="47"/>
  <c r="V397" i="47"/>
  <c r="U349" i="47"/>
  <c r="V393" i="47"/>
  <c r="Z351" i="47"/>
  <c r="AA395" i="47"/>
  <c r="U350" i="47"/>
  <c r="V394" i="47"/>
  <c r="Z352" i="47"/>
  <c r="AA396" i="47"/>
  <c r="U351" i="47"/>
  <c r="V395" i="47"/>
  <c r="U348" i="47"/>
  <c r="V392" i="47"/>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37" i="49" l="1"/>
  <c r="V2038" i="49"/>
  <c r="V2041" i="49"/>
  <c r="V2039" i="49"/>
  <c r="V2061" i="49"/>
  <c r="V2042" i="49"/>
  <c r="V2060" i="49"/>
  <c r="V2065" i="49"/>
  <c r="V2064" i="49"/>
  <c r="V2063" i="49"/>
  <c r="V2040" i="49"/>
  <c r="V2062" i="49"/>
  <c r="X1318" i="49"/>
  <c r="AB1318" i="49"/>
  <c r="AF1318" i="49"/>
  <c r="AB1390" i="49"/>
  <c r="X1390" i="49"/>
  <c r="AF1390" i="49"/>
  <c r="AF1354" i="49"/>
  <c r="AB1354" i="49"/>
  <c r="X1354" i="49"/>
  <c r="AF1282" i="49"/>
  <c r="AB1282" i="49"/>
  <c r="X1282" i="49"/>
  <c r="X1426" i="49"/>
  <c r="AB1426" i="49"/>
  <c r="AF1426" i="49"/>
  <c r="AB1498" i="49"/>
  <c r="AF1498" i="49"/>
  <c r="X1498" i="49"/>
  <c r="X1462" i="49"/>
  <c r="AF1462" i="49"/>
  <c r="AB1462" i="49"/>
  <c r="AB1534" i="49"/>
  <c r="AF1534" i="49"/>
  <c r="X1534" i="49"/>
  <c r="V2058" i="49"/>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X1283" i="49" l="1"/>
  <c r="AF1283" i="49"/>
  <c r="AB1283" i="49"/>
  <c r="X1391" i="49"/>
  <c r="AF1391" i="49"/>
  <c r="AB1391" i="49"/>
  <c r="AB1427" i="49"/>
  <c r="AF1427" i="49"/>
  <c r="X1427" i="49"/>
  <c r="AB1535" i="49"/>
  <c r="X1535" i="49"/>
  <c r="AF1535" i="49"/>
  <c r="X1499" i="49"/>
  <c r="AB1499" i="49"/>
  <c r="AF1499" i="49"/>
  <c r="AB1463" i="49"/>
  <c r="X1463" i="49"/>
  <c r="AF1463" i="49"/>
  <c r="AF1355" i="49"/>
  <c r="AB1355" i="49"/>
  <c r="X1355" i="49"/>
  <c r="X1319" i="49"/>
  <c r="AF1319" i="49"/>
  <c r="AB1319" i="49"/>
  <c r="AD1076" i="49"/>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356" i="49" l="1"/>
  <c r="X1356" i="49"/>
  <c r="AB1356" i="49"/>
  <c r="AF1392" i="49"/>
  <c r="X1392" i="49"/>
  <c r="AB1392" i="49"/>
  <c r="AF1428" i="49"/>
  <c r="AB1428" i="49"/>
  <c r="X1428" i="49"/>
  <c r="AF1464" i="49"/>
  <c r="AB1464" i="49"/>
  <c r="X1464" i="49"/>
  <c r="X1284" i="49"/>
  <c r="AB1284" i="49"/>
  <c r="AF1284" i="49"/>
  <c r="AB1500" i="49"/>
  <c r="AF1500" i="49"/>
  <c r="X1500" i="49"/>
  <c r="AB1320" i="49"/>
  <c r="X1320" i="49"/>
  <c r="AF1320" i="49"/>
  <c r="X1536" i="49"/>
  <c r="AB1536" i="49"/>
  <c r="AF1536" i="49"/>
  <c r="AF1248" i="49"/>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393" i="49" l="1"/>
  <c r="X1393" i="49"/>
  <c r="AB1393" i="49"/>
  <c r="X1501" i="49"/>
  <c r="AF1501" i="49"/>
  <c r="AB1501" i="49"/>
  <c r="X1537" i="49"/>
  <c r="AB1537" i="49"/>
  <c r="AF1537" i="49"/>
  <c r="AF1465" i="49"/>
  <c r="X1465" i="49"/>
  <c r="AB1465" i="49"/>
  <c r="X1429" i="49"/>
  <c r="AF1429" i="49"/>
  <c r="AB1429" i="49"/>
  <c r="AF1285" i="49"/>
  <c r="AB1285" i="49"/>
  <c r="X1285" i="49"/>
  <c r="AB1321" i="49"/>
  <c r="AF1321" i="49"/>
  <c r="X1321" i="49"/>
  <c r="AB1357" i="49"/>
  <c r="X1357" i="49"/>
  <c r="AF1357" i="49"/>
  <c r="AF1249" i="49"/>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358" i="49" l="1"/>
  <c r="AB1358" i="49"/>
  <c r="X1358" i="49"/>
  <c r="AB1538" i="49"/>
  <c r="X1538" i="49"/>
  <c r="AF1538" i="49"/>
  <c r="AB1286" i="49"/>
  <c r="AF1286" i="49"/>
  <c r="X1286" i="49"/>
  <c r="AF1502" i="49"/>
  <c r="AB1502" i="49"/>
  <c r="X1502" i="49"/>
  <c r="AB1322" i="49"/>
  <c r="X1322" i="49"/>
  <c r="AF1322" i="49"/>
  <c r="AF1466" i="49"/>
  <c r="AB1466" i="49"/>
  <c r="X1466" i="49"/>
  <c r="X1430" i="49"/>
  <c r="AB1430" i="49"/>
  <c r="AF1430" i="49"/>
  <c r="AB1394" i="49"/>
  <c r="X1394" i="49"/>
  <c r="AF1394" i="49"/>
  <c r="AF1250" i="49"/>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<sst xmlns="http://schemas.openxmlformats.org/spreadsheetml/2006/main" count="4545" uniqueCount="662">
  <si>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</si>
  <si>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</si>
  <si>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</si>
  <si>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</si>
  <si>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</si>
  <si>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</si>
  <si>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</si>
  <si>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</si>
  <si>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</si>
  <si>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</si>
  <si>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</si>
  <si>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</si>
  <si>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</si>
  <si>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</si>
  <si>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</si>
  <si>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</si>
  <si>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</si>
  <si>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</si>
  <si>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</si>
  <si>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</si>
  <si>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</si>
  <si>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</si>
  <si>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</si>
  <si>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</si>
  <si>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</si>
  <si>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</si>
  <si>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</si>
  <si>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</si>
  <si>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</si>
  <si>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</si>
  <si>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</si>
  <si>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</si>
  <si>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</si>
  <si>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</si>
  <si>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</si>
  <si>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</si>
  <si>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</si>
  <si>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</si>
  <si>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</si>
  <si>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</si>
  <si>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</si>
  <si>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</si>
  <si>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</si>
  <si>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</si>
  <si>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</si>
  <si>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</si>
  <si>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</si>
  <si>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</si>
  <si>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</si>
  <si>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</si>
  <si>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</si>
  <si>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</si>
  <si>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</si>
  <si>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</si>
  <si>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</si>
  <si>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</si>
  <si>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</si>
  <si>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</si>
  <si>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</si>
  <si>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</si>
  <si>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</si>
  <si>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</si>
  <si>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</si>
  <si>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</si>
  <si>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</si>
  <si>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</si>
  <si>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</si>
  <si>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</si>
  <si>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</si>
  <si>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</si>
  <si>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</si>
  <si>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</si>
  <si>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</si>
  <si>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</si>
  <si>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</si>
  <si>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</si>
  <si>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</si>
  <si>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</si>
  <si>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</si>
  <si>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</si>
  <si>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</si>
  <si>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</si>
  <si>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</si>
  <si>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</si>
  <si>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</si>
  <si>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</si>
  <si>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</si>
  <si>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</si>
  <si>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</si>
  <si>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</si>
  <si>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</si>
  <si>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</si>
  <si>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</si>
  <si>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</si>
  <si>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</si>
  <si>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</si>
  <si>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</si>
  <si>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</si>
  <si>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</si>
  <si>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</si>
  <si>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</si>
  <si>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</si>
  <si>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</si>
  <si>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</si>
  <si>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</si>
  <si>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</si>
  <si>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</si>
  <si>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</si>
  <si>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</si>
  <si>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</si>
  <si>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</si>
  <si>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</si>
  <si>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</si>
  <si>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</si>
  <si>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</si>
  <si>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</si>
  <si>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</si>
  <si>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</si>
  <si>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</si>
  <si>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</si>
  <si>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</si>
  <si>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</si>
  <si>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</si>
  <si>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</si>
  <si>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</si>
  <si>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</si>
  <si>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</si>
  <si>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</si>
  <si>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</si>
  <si>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</si>
  <si>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</si>
  <si>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</si>
  <si>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</si>
  <si>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</si>
  <si>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</si>
  <si>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</si>
  <si>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</si>
  <si>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</si>
  <si>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</si>
  <si>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</si>
  <si>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</si>
  <si>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</si>
  <si>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</si>
  <si>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</si>
  <si>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</si>
  <si>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</si>
  <si>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</si>
  <si>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</si>
  <si>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</si>
  <si>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</si>
  <si>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</si>
  <si>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</si>
  <si>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</si>
  <si>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</si>
  <si>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</si>
  <si>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</si>
  <si>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</si>
  <si>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</si>
  <si>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</si>
  <si>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</si>
  <si>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</si>
  <si>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</si>
  <si>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</si>
  <si>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</si>
  <si>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</si>
  <si>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</si>
  <si>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</si>
  <si>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</si>
  <si>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</si>
  <si>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</si>
  <si>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</si>
  <si>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</si>
  <si>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</si>
  <si>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</si>
  <si>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</si>
  <si>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</si>
  <si>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</si>
  <si>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</si>
  <si>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</si>
  <si>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</si>
  <si>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</si>
  <si>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</si>
  <si>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</si>
  <si>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</si>
  <si>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</si>
  <si>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</si>
  <si>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</si>
  <si>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</si>
  <si>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</si>
  <si>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</si>
  <si>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</si>
  <si>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</si>
  <si>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</si>
  <si>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</si>
  <si>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</si>
  <si>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</si>
  <si>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</si>
  <si>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</si>
  <si>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</si>
  <si>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</si>
  <si>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</si>
  <si>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</si>
  <si>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</si>
  <si>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</si>
  <si>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</si>
  <si>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</si>
  <si>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</si>
  <si>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</si>
  <si>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</si>
  <si>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</si>
  <si>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</si>
  <si>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</si>
  <si>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</si>
  <si>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</si>
  <si>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</si>
  <si>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</si>
  <si>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</si>
  <si>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</si>
  <si>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</si>
  <si>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</si>
  <si>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</si>
  <si>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</si>
  <si>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</si>
  <si>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</si>
  <si>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</si>
  <si>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</si>
  <si>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</si>
  <si>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</si>
  <si>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</si>
  <si>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</si>
  <si>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</si>
  <si>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</si>
  <si>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</si>
  <si>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</si>
  <si>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</si>
  <si>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</si>
  <si>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</si>
  <si>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</si>
  <si>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</si>
  <si>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</si>
  <si>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</si>
  <si>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</si>
  <si>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</si>
  <si>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</si>
  <si>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</si>
  <si>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</si>
  <si>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</si>
  <si>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</si>
  <si>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</si>
  <si>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</si>
  <si>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</si>
  <si>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</si>
  <si>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</si>
  <si>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</si>
  <si>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</si>
  <si>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</si>
  <si>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</si>
  <si>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</si>
  <si>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</si>
  <si>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</si>
  <si>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</si>
  <si>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</si>
  <si>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</si>
  <si>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</si>
  <si>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</si>
  <si>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</si>
  <si>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</si>
  <si>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</si>
  <si>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</si>
  <si>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</si>
  <si>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</si>
  <si>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</si>
  <si>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</si>
  <si>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</si>
  <si>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</si>
  <si>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</si>
  <si>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</si>
  <si>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</si>
  <si>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</si>
  <si>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</si>
  <si>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</si>
  <si>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</si>
  <si>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</si>
  <si>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</si>
  <si>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</si>
  <si>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</si>
  <si>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</si>
  <si>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</si>
  <si>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</si>
  <si>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</si>
  <si>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</si>
  <si>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</si>
  <si>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</si>
  <si>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</si>
  <si>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</si>
  <si>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</si>
  <si>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</si>
  <si>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</si>
  <si>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</si>
  <si>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</si>
  <si>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</si>
  <si>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</si>
  <si>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</si>
  <si>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</si>
  <si>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</si>
  <si>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</si>
  <si>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</si>
  <si>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</si>
  <si>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</si>
  <si>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</si>
  <si>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</si>
  <si>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</si>
  <si>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</si>
  <si>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</si>
  <si>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</si>
  <si>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</si>
  <si>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</si>
  <si>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</si>
  <si>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</si>
  <si>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</si>
  <si>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</si>
  <si>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</si>
  <si>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</si>
  <si>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</si>
  <si>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</si>
  <si>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</si>
  <si>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</si>
  <si>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</si>
  <si>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</si>
  <si>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</si>
  <si>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</si>
  <si>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</si>
  <si>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</si>
  <si>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</si>
  <si>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</si>
  <si>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</si>
  <si>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</si>
  <si>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</si>
  <si>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</si>
  <si>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</si>
  <si>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</si>
  <si>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</si>
  <si>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</si>
  <si>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</si>
  <si>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</si>
  <si>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</si>
  <si>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</si>
  <si>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</si>
  <si>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</si>
  <si>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</si>
  <si>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</si>
  <si>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</si>
  <si>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</si>
  <si>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</si>
  <si>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</si>
  <si>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</si>
  <si>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</si>
  <si>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</si>
  <si>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</si>
  <si>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</si>
  <si>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</si>
  <si>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</si>
  <si>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</si>
  <si>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</si>
  <si>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</si>
  <si>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</si>
  <si>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</si>
  <si>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</si>
  <si>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</si>
  <si>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</si>
  <si>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</si>
  <si>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</si>
  <si>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</si>
  <si>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</si>
  <si>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</si>
  <si>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</si>
  <si>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</si>
  <si>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</si>
  <si>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</si>
  <si>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</si>
  <si>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</si>
  <si>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</si>
  <si>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</si>
  <si>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</si>
  <si>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</si>
  <si>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</si>
  <si>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</si>
  <si>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</si>
  <si>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</si>
  <si>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</si>
  <si>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</si>
  <si>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</si>
  <si>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</si>
  <si>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</si>
  <si>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</si>
  <si>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</si>
  <si>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</si>
  <si>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</si>
  <si>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</si>
  <si>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</si>
  <si>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</si>
  <si>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</si>
  <si>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</si>
  <si>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</si>
  <si>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</si>
  <si>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</si>
  <si>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</si>
  <si>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</si>
  <si>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</si>
  <si>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</si>
  <si>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</si>
  <si>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</si>
  <si>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</si>
  <si>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</si>
  <si>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</si>
  <si>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</si>
  <si>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</si>
  <si>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</si>
  <si>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</si>
  <si>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</si>
  <si>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</si>
  <si>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</si>
  <si>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</si>
  <si>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</si>
  <si>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</si>
  <si>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</si>
  <si>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</si>
  <si>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</si>
  <si>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</si>
  <si>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</si>
  <si>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</si>
  <si>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</si>
  <si>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</si>
  <si>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</si>
  <si>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</si>
  <si>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</si>
  <si>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</si>
  <si>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</si>
  <si>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</si>
  <si>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</si>
  <si>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</si>
  <si>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</si>
  <si>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</si>
  <si>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</si>
  <si>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</si>
  <si>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</si>
  <si>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</si>
  <si>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</si>
  <si>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</si>
  <si>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</si>
  <si>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</si>
  <si>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</si>
  <si>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</si>
  <si>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</si>
  <si>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</si>
  <si>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</si>
  <si>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</si>
  <si>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</si>
  <si>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</si>
  <si>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</si>
  <si>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</si>
  <si>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</si>
  <si>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</si>
  <si>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</si>
  <si>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</si>
  <si>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</si>
  <si>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</si>
  <si>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</si>
  <si>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</si>
  <si>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</si>
  <si>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</si>
  <si>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</si>
  <si>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</si>
  <si>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</si>
  <si>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</si>
  <si>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</si>
  <si>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</si>
  <si>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</si>
  <si>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</si>
  <si>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</si>
  <si>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</si>
  <si>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</si>
  <si>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</si>
  <si>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</si>
  <si>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</si>
  <si>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</si>
  <si>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</si>
  <si>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</si>
  <si>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</si>
  <si>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</si>
  <si>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</si>
  <si>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</si>
  <si>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</si>
  <si>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</si>
  <si>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</si>
  <si>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</si>
  <si>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</si>
  <si>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</si>
  <si>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</si>
  <si>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</si>
  <si>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</si>
  <si>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</si>
  <si>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</si>
  <si>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</si>
  <si>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</si>
  <si>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</si>
  <si>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</si>
  <si>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</si>
  <si>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</si>
  <si>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</si>
  <si>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</si>
  <si>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</si>
  <si>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</si>
  <si>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</si>
  <si>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</si>
  <si>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</si>
  <si>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</si>
  <si>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</si>
  <si>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</si>
  <si>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</si>
  <si>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</si>
  <si>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</si>
  <si>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</si>
  <si>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</si>
  <si>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</si>
  <si>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</si>
  <si>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</si>
  <si>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</si>
  <si>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</si>
  <si>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</si>
  <si>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</si>
  <si>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</si>
  <si>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</si>
  <si>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</si>
  <si>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</si>
  <si>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</si>
  <si>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</si>
  <si>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</si>
  <si>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</si>
  <si>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</si>
  <si>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</si>
  <si>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</si>
  <si>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</si>
  <si>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</si>
  <si>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</si>
  <si>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</si>
  <si>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</si>
  <si>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</si>
  <si>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</si>
  <si>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</si>
  <si>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</si>
  <si>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</si>
  <si>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</si>
  <si>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</si>
  <si>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</si>
  <si>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</si>
  <si>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</si>
  <si>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</si>
  <si>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</si>
  <si>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</si>
  <si>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</si>
  <si>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</si>
  <si>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</si>
  <si>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</si>
  <si>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</si>
  <si>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</si>
  <si>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</si>
  <si>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</si>
  <si>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</si>
  <si>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</si>
  <si>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</si>
  <si>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</si>
  <si>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</si>
  <si>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</si>
  <si>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</si>
  <si>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</si>
  <si>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</si>
  <si>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</si>
  <si>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</si>
  <si>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</si>
  <si>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</si>
  <si>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</si>
  <si>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</si>
  <si>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</si>
  <si>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</si>
  <si>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</si>
  <si>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</si>
  <si>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</si>
  <si>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</si>
  <si>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</si>
  <si>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</si>
  <si>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</si>
  <si>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</si>
  <si>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</si>
  <si>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</si>
  <si>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</si>
  <si>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</si>
  <si>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</si>
  <si>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</si>
  <si>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</si>
  <si>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</si>
  <si>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</si>
  <si>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</si>
  <si>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</si>
  <si>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</si>
  <si>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</si>
  <si>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</si>
  <si>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</si>
  <si>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</si>
  <si>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</si>
  <si>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</si>
  <si>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</si>
  <si>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</si>
  <si>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</si>
  <si>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</si>
  <si>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</si>
  <si>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</si>
  <si>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</si>
  <si>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</si>
  <si>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</si>
  <si>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</si>
  <si>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</si>
  <si>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</si>
  <si>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</si>
  <si>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</si>
  <si>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</si>
  <si>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</si>
  <si>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</si>
  <si>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</si>
  <si>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</si>
  <si>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</si>
  <si>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</si>
  <si>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</si>
  <si>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</si>
  <si>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</si>
  <si>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</si>
  <si>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</si>
  <si>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</si>
  <si>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</si>
  <si>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</si>
  <si>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</si>
  <si>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</si>
  <si>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</si>
  <si>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</si>
  <si>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</si>
  <si>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</si>
  <si>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</si>
  <si>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</si>
  <si>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</si>
  <si>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</si>
  <si>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</si>
  <si>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</si>
  <si>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</si>
  <si>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</si>
  <si>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</si>
  <si>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t>
    <phoneticPr fontId="2"/>
  </si>
  <si>
    <t>N</t>
    <phoneticPr fontId="2"/>
  </si>
  <si>
    <t>k:\structuralengine.username</t>
    <phoneticPr fontId="2"/>
  </si>
  <si>
    <t>k:\structuralengine.password</t>
    <phoneticPr fontId="2"/>
  </si>
  <si>
    <t>┃　　ＵＲＬ：http://structuralengine.com</t>
    <phoneticPr fontId="2"/>
  </si>
  <si>
    <t>鋼管ソイルセメント</t>
  </si>
  <si>
    <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</si>
</sst>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3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28" fillId="0" borderId="10" xfId="0" applyNumberFormat="1" applyFont="1" applyBorder="1" applyAlignment="1">
      <alignment horizontal="center"/>
    </xf>
    <xf numFmtId="0" fontId="0" fillId="0" borderId="0" xfId="0"/>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178" fontId="4" fillId="3" borderId="17" xfId="0" applyNumberFormat="1" applyFont="1" applyFill="1" applyBorder="1" applyAlignment="1" applyProtection="1">
      <alignment horizontal="center" vertical="center"/>
    </xf>
    <xf numFmtId="178" fontId="4" fillId="3" borderId="20" xfId="0" applyNumberFormat="1" applyFont="1" applyFill="1" applyBorder="1" applyAlignment="1" applyProtection="1">
      <alignment horizontal="center" vertical="center"/>
    </xf>
    <xf numFmtId="178" fontId="4" fillId="3" borderId="14" xfId="0" applyNumberFormat="1" applyFont="1" applyFill="1" applyBorder="1" applyAlignment="1" applyProtection="1">
      <alignment horizontal="center" vertical="center"/>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78" fontId="4" fillId="0" borderId="17"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49472251"/>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3030664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64" zoomScale="85" zoomScaleNormal="85" workbookViewId="0">
      <selection activeCell="B101" sqref="B101"/>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383</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381</v>
      </c>
    </row>
    <row r="6" spans="1:19" s="5" customFormat="1" ht="14.25" customHeight="1">
      <c r="B6" s="5" t="s">
        <v>382</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9" t="s">
        <v>657</v>
      </c>
      <c r="C14" s="199"/>
      <c r="D14" s="199"/>
      <c r="E14" s="199"/>
      <c r="F14" s="199"/>
      <c r="G14" s="199"/>
      <c r="H14" s="199"/>
      <c r="I14" s="199"/>
      <c r="J14" s="199"/>
      <c r="M14" s="11"/>
      <c r="S14" s="11"/>
    </row>
    <row r="15" spans="1:19" s="13" customFormat="1" ht="14.25" customHeight="1">
      <c r="A15" s="11"/>
      <c r="B15" s="12"/>
      <c r="F15" s="11"/>
      <c r="M15" s="11"/>
      <c r="S15" s="11"/>
    </row>
    <row r="16" spans="1:19" s="13" customFormat="1" ht="14.25" customHeight="1">
      <c r="A16" s="11"/>
      <c r="B16" s="199" t="s">
        <v>658</v>
      </c>
      <c r="C16" s="199"/>
      <c r="D16" s="199"/>
      <c r="E16" s="199"/>
      <c r="F16" s="199"/>
      <c r="G16" s="199"/>
      <c r="H16" s="199"/>
      <c r="I16" s="199"/>
      <c r="J16" s="199"/>
      <c r="M16" s="11"/>
      <c r="S16" s="11"/>
    </row>
    <row r="18" spans="2:11" ht="14.25" customHeight="1">
      <c r="B18" s="9" t="s">
        <v>362</v>
      </c>
    </row>
    <row r="19" spans="2:11" ht="14.25" customHeight="1">
      <c r="B19" s="14" t="s">
        <v>363</v>
      </c>
    </row>
    <row r="20" spans="2:11" ht="14.25" customHeight="1">
      <c r="B20" s="14" t="s">
        <v>364</v>
      </c>
    </row>
    <row r="23" spans="2:11" s="5" customFormat="1" ht="14.25" customHeight="1">
      <c r="B23" s="6" t="s">
        <v>365</v>
      </c>
      <c r="K23" s="7"/>
    </row>
    <row r="24" spans="2:11" s="5" customFormat="1" ht="7.5" customHeight="1"/>
    <row r="25" spans="2:11" ht="14.25" customHeight="1">
      <c r="B25" s="9" t="s">
        <v>366</v>
      </c>
    </row>
    <row r="26" spans="2:11" ht="14.25" customHeight="1">
      <c r="B26" s="9" t="s">
        <v>367</v>
      </c>
    </row>
    <row r="27" spans="2:11" ht="14.25" customHeight="1">
      <c r="B27" s="9" t="s">
        <v>368</v>
      </c>
    </row>
    <row r="28" spans="2:11" ht="14.25" customHeight="1">
      <c r="B28" s="9" t="s">
        <v>369</v>
      </c>
    </row>
    <row r="29" spans="2:11" ht="14.25" customHeight="1">
      <c r="B29" s="9" t="s">
        <v>370</v>
      </c>
    </row>
    <row r="32" spans="2:11" s="5" customFormat="1" ht="14.25" customHeight="1">
      <c r="B32" s="6" t="s">
        <v>371</v>
      </c>
      <c r="K32" s="7"/>
    </row>
    <row r="33" spans="2:21" s="5" customFormat="1" ht="7.5" customHeight="1"/>
    <row r="34" spans="2:21" ht="14.25" customHeight="1">
      <c r="B34" s="5" t="s">
        <v>387</v>
      </c>
    </row>
    <row r="35" spans="2:21" ht="14.25" customHeight="1">
      <c r="B35" s="9" t="s">
        <v>372</v>
      </c>
    </row>
    <row r="37" spans="2:21" ht="14.25" customHeight="1">
      <c r="U37"/>
    </row>
    <row r="42" spans="2:21" ht="14.25" customHeight="1">
      <c r="N42"/>
    </row>
    <row r="43" spans="2:21" ht="14.25" customHeight="1">
      <c r="N43" s="9" t="s">
        <v>373</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374</v>
      </c>
      <c r="K92" s="7"/>
    </row>
    <row r="93" spans="2:11" s="5" customFormat="1" ht="7.5" customHeight="1"/>
    <row r="94" spans="2:11" ht="14.25" customHeight="1">
      <c r="B94" s="16" t="s">
        <v>375</v>
      </c>
    </row>
    <row r="95" spans="2:11" ht="14.25" customHeight="1">
      <c r="B95" s="16" t="s">
        <v>376</v>
      </c>
    </row>
    <row r="96" spans="2:11" ht="14.25" customHeight="1">
      <c r="B96" s="16" t="s">
        <v>377</v>
      </c>
    </row>
    <row r="97" spans="2:2" ht="14.25" customHeight="1">
      <c r="B97" s="16" t="s">
        <v>378</v>
      </c>
    </row>
    <row r="98" spans="2:2" ht="14.25" customHeight="1">
      <c r="B98" s="17" t="s">
        <v>379</v>
      </c>
    </row>
    <row r="99" spans="2:2" ht="14.25" customHeight="1">
      <c r="B99" s="18" t="s">
        <v>380</v>
      </c>
    </row>
    <row r="100" spans="2:2" ht="14.25" customHeight="1">
      <c r="B100" s="19" t="s">
        <v>659</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abSelected="1" zoomScaleNormal="100" zoomScaleSheetLayoutView="85" workbookViewId="0">
      <selection activeCell="L19" sqref="L19"/>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578</v>
      </c>
    </row>
    <row r="2" spans="1:13" ht="15.75" customHeight="1">
      <c r="B2" s="207" t="s">
        <v>8</v>
      </c>
      <c r="C2" s="209" t="s">
        <v>9</v>
      </c>
      <c r="D2" s="209" t="s">
        <v>10</v>
      </c>
      <c r="E2" s="209" t="s">
        <v>11</v>
      </c>
      <c r="F2" s="210" t="s">
        <v>12</v>
      </c>
      <c r="G2" s="210"/>
      <c r="H2" s="211" t="s">
        <v>13</v>
      </c>
      <c r="I2" s="211"/>
      <c r="J2" s="99" t="s">
        <v>407</v>
      </c>
      <c r="K2" s="99" t="s">
        <v>0</v>
      </c>
      <c r="L2" s="200" t="s">
        <v>389</v>
      </c>
      <c r="M2" s="201"/>
    </row>
    <row r="3" spans="1:13" ht="15.75" customHeight="1">
      <c r="B3" s="208"/>
      <c r="C3" s="209"/>
      <c r="D3" s="209"/>
      <c r="E3" s="209"/>
      <c r="F3" s="98" t="s">
        <v>14</v>
      </c>
      <c r="G3" s="98" t="s">
        <v>15</v>
      </c>
      <c r="H3" s="209" t="s">
        <v>16</v>
      </c>
      <c r="I3" s="209"/>
      <c r="J3" s="97" t="s">
        <v>625</v>
      </c>
      <c r="K3" s="97" t="s">
        <v>626</v>
      </c>
      <c r="L3" s="97" t="s">
        <v>390</v>
      </c>
      <c r="M3" s="97" t="s">
        <v>391</v>
      </c>
    </row>
    <row r="4" spans="1:13" ht="15.75" customHeight="1">
      <c r="B4" s="135">
        <v>1</v>
      </c>
      <c r="C4" s="129">
        <v>2.68</v>
      </c>
      <c r="D4" s="182" t="s">
        <v>463</v>
      </c>
      <c r="E4" s="182">
        <v>0</v>
      </c>
      <c r="F4" s="182">
        <v>16</v>
      </c>
      <c r="G4" s="182">
        <v>6</v>
      </c>
      <c r="H4" s="131"/>
      <c r="I4" s="132"/>
      <c r="J4" s="133">
        <v>14.4</v>
      </c>
      <c r="K4" s="134">
        <v>3100</v>
      </c>
      <c r="L4" s="182"/>
      <c r="M4" s="182"/>
    </row>
    <row r="5" spans="1:13" ht="15.75" customHeight="1">
      <c r="B5" s="135">
        <v>2</v>
      </c>
      <c r="C5" s="129">
        <v>1.75</v>
      </c>
      <c r="D5" s="185" t="s">
        <v>406</v>
      </c>
      <c r="E5" s="182">
        <v>3</v>
      </c>
      <c r="F5" s="182">
        <v>18</v>
      </c>
      <c r="G5" s="182">
        <v>8</v>
      </c>
      <c r="H5" s="131">
        <v>29</v>
      </c>
      <c r="I5" s="132"/>
      <c r="J5" s="133"/>
      <c r="K5" s="134">
        <v>3700</v>
      </c>
      <c r="L5" s="182"/>
      <c r="M5" s="182">
        <v>0.13800000000000001</v>
      </c>
    </row>
    <row r="6" spans="1:13" ht="15.75" customHeight="1">
      <c r="B6" s="135">
        <v>3</v>
      </c>
      <c r="C6" s="129">
        <v>1.5</v>
      </c>
      <c r="D6" s="198" t="s">
        <v>463</v>
      </c>
      <c r="E6" s="182">
        <v>0</v>
      </c>
      <c r="F6" s="182">
        <v>16</v>
      </c>
      <c r="G6" s="182">
        <v>6</v>
      </c>
      <c r="H6" s="131"/>
      <c r="I6" s="132"/>
      <c r="J6" s="133">
        <v>14.4</v>
      </c>
      <c r="K6" s="134">
        <v>3100</v>
      </c>
      <c r="L6" s="182"/>
      <c r="M6" s="182"/>
    </row>
    <row r="7" spans="1:13" ht="15.75" customHeight="1">
      <c r="B7" s="135">
        <v>4</v>
      </c>
      <c r="C7" s="129">
        <v>6.55</v>
      </c>
      <c r="D7" s="198" t="s">
        <v>463</v>
      </c>
      <c r="E7" s="182">
        <v>2</v>
      </c>
      <c r="F7" s="182">
        <v>16</v>
      </c>
      <c r="G7" s="182">
        <v>6</v>
      </c>
      <c r="H7" s="131"/>
      <c r="I7" s="132"/>
      <c r="J7" s="133">
        <v>32.4</v>
      </c>
      <c r="K7" s="134">
        <v>9500</v>
      </c>
      <c r="L7" s="182"/>
      <c r="M7" s="182"/>
    </row>
    <row r="8" spans="1:13" ht="15.75" customHeight="1">
      <c r="B8" s="135">
        <v>5</v>
      </c>
      <c r="C8" s="129">
        <v>3.45</v>
      </c>
      <c r="D8" s="198" t="s">
        <v>463</v>
      </c>
      <c r="E8" s="182">
        <v>4</v>
      </c>
      <c r="F8" s="182">
        <v>16</v>
      </c>
      <c r="G8" s="182">
        <v>6</v>
      </c>
      <c r="H8" s="131"/>
      <c r="I8" s="132"/>
      <c r="J8" s="133">
        <v>53.1</v>
      </c>
      <c r="K8" s="134">
        <v>9500</v>
      </c>
      <c r="L8" s="182"/>
      <c r="M8" s="182"/>
    </row>
    <row r="9" spans="1:13" ht="15.75" customHeight="1">
      <c r="B9" s="135">
        <v>6</v>
      </c>
      <c r="C9" s="129">
        <v>2.35</v>
      </c>
      <c r="D9" s="198" t="s">
        <v>463</v>
      </c>
      <c r="E9" s="130">
        <v>6</v>
      </c>
      <c r="F9" s="130">
        <v>16</v>
      </c>
      <c r="G9" s="130">
        <v>6</v>
      </c>
      <c r="H9" s="131"/>
      <c r="I9" s="132"/>
      <c r="J9" s="133">
        <v>86.3</v>
      </c>
      <c r="K9" s="134">
        <v>9500</v>
      </c>
      <c r="L9" s="130"/>
      <c r="M9" s="130"/>
    </row>
    <row r="10" spans="1:13" ht="15.75" customHeight="1">
      <c r="B10" s="135">
        <v>7</v>
      </c>
      <c r="C10" s="129">
        <v>8.6</v>
      </c>
      <c r="D10" s="192" t="s">
        <v>406</v>
      </c>
      <c r="E10" s="130">
        <v>29</v>
      </c>
      <c r="F10" s="130">
        <v>18</v>
      </c>
      <c r="G10" s="130">
        <v>8</v>
      </c>
      <c r="H10" s="131">
        <v>34</v>
      </c>
      <c r="I10" s="137"/>
      <c r="J10" s="133"/>
      <c r="K10" s="134">
        <v>62500</v>
      </c>
      <c r="L10" s="130">
        <v>0.72099999999999997</v>
      </c>
      <c r="M10" s="130">
        <v>0.33300000000000002</v>
      </c>
    </row>
    <row r="11" spans="1:13" ht="15.75" customHeight="1">
      <c r="B11" s="135">
        <v>8</v>
      </c>
      <c r="C11" s="129">
        <v>2.2000000000000002</v>
      </c>
      <c r="D11" s="198" t="s">
        <v>463</v>
      </c>
      <c r="E11" s="130">
        <v>10</v>
      </c>
      <c r="F11" s="130">
        <v>16</v>
      </c>
      <c r="G11" s="130">
        <v>6</v>
      </c>
      <c r="H11" s="136"/>
      <c r="I11" s="137"/>
      <c r="J11" s="133">
        <v>84.7</v>
      </c>
      <c r="K11" s="134">
        <v>29700</v>
      </c>
      <c r="L11" s="130"/>
      <c r="M11" s="130"/>
    </row>
    <row r="12" spans="1:13" ht="15.75" customHeight="1">
      <c r="B12" s="135">
        <v>9</v>
      </c>
      <c r="C12" s="129">
        <v>1.5</v>
      </c>
      <c r="D12" s="198" t="s">
        <v>406</v>
      </c>
      <c r="E12" s="130">
        <v>21</v>
      </c>
      <c r="F12" s="130">
        <v>18</v>
      </c>
      <c r="G12" s="130">
        <v>8</v>
      </c>
      <c r="H12" s="131">
        <v>31</v>
      </c>
      <c r="I12" s="137"/>
      <c r="J12" s="133"/>
      <c r="K12" s="134">
        <v>48400</v>
      </c>
      <c r="L12" s="130"/>
      <c r="M12" s="130"/>
    </row>
    <row r="13" spans="1:13" ht="15.75" customHeight="1">
      <c r="B13" s="135">
        <v>10</v>
      </c>
      <c r="C13" s="129">
        <v>3.85</v>
      </c>
      <c r="D13" s="198" t="s">
        <v>463</v>
      </c>
      <c r="E13" s="130">
        <v>13</v>
      </c>
      <c r="F13" s="130">
        <v>16</v>
      </c>
      <c r="G13" s="130">
        <v>6</v>
      </c>
      <c r="H13" s="136"/>
      <c r="I13" s="137"/>
      <c r="J13" s="133">
        <v>85.9</v>
      </c>
      <c r="K13" s="134">
        <v>34800</v>
      </c>
      <c r="L13" s="130"/>
      <c r="M13" s="130"/>
    </row>
    <row r="14" spans="1:13" ht="15.75" customHeight="1">
      <c r="B14" s="135">
        <v>11</v>
      </c>
      <c r="C14" s="129">
        <v>2.4</v>
      </c>
      <c r="D14" s="198" t="s">
        <v>406</v>
      </c>
      <c r="E14" s="130">
        <v>28</v>
      </c>
      <c r="F14" s="130">
        <v>18</v>
      </c>
      <c r="G14" s="130">
        <v>8</v>
      </c>
      <c r="H14" s="131">
        <v>32</v>
      </c>
      <c r="I14" s="137"/>
      <c r="J14" s="133"/>
      <c r="K14" s="134">
        <v>48400</v>
      </c>
      <c r="L14" s="130"/>
      <c r="M14" s="130"/>
    </row>
    <row r="15" spans="1:13" ht="15.75" customHeight="1">
      <c r="B15" s="135">
        <v>12</v>
      </c>
      <c r="C15" s="129">
        <v>4.3</v>
      </c>
      <c r="D15" s="198" t="s">
        <v>463</v>
      </c>
      <c r="E15" s="130">
        <v>7</v>
      </c>
      <c r="F15" s="130">
        <v>16</v>
      </c>
      <c r="G15" s="130">
        <v>6</v>
      </c>
      <c r="H15" s="136"/>
      <c r="I15" s="137"/>
      <c r="J15" s="133">
        <v>85.9</v>
      </c>
      <c r="K15" s="134">
        <v>32800</v>
      </c>
      <c r="L15" s="130"/>
      <c r="M15" s="130"/>
    </row>
    <row r="16" spans="1:13" ht="15.75" customHeight="1">
      <c r="B16" s="135">
        <v>13</v>
      </c>
      <c r="C16" s="129">
        <v>10</v>
      </c>
      <c r="D16" s="198" t="s">
        <v>406</v>
      </c>
      <c r="E16" s="130">
        <v>32</v>
      </c>
      <c r="F16" s="130">
        <v>18</v>
      </c>
      <c r="G16" s="130">
        <v>8</v>
      </c>
      <c r="H16" s="131">
        <v>32</v>
      </c>
      <c r="I16" s="137"/>
      <c r="J16" s="133"/>
      <c r="K16" s="134">
        <v>91700</v>
      </c>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5" t="s">
        <v>434</v>
      </c>
      <c r="C19" s="206"/>
      <c r="D19" s="130" t="s">
        <v>463</v>
      </c>
      <c r="E19" s="130">
        <v>0</v>
      </c>
      <c r="F19" s="130">
        <v>16</v>
      </c>
      <c r="G19" s="130">
        <v>6</v>
      </c>
      <c r="H19" s="131"/>
      <c r="I19" s="132"/>
      <c r="J19" s="133">
        <v>85.9</v>
      </c>
      <c r="K19" s="134">
        <v>32800</v>
      </c>
    </row>
    <row r="20" spans="2:16" ht="15.75" customHeight="1">
      <c r="B20" s="128"/>
      <c r="C20" s="1"/>
      <c r="D20" s="1"/>
      <c r="E20" s="1"/>
      <c r="F20" s="128"/>
      <c r="G20" s="128"/>
      <c r="H20" s="128"/>
      <c r="I20" s="128"/>
      <c r="J20" s="128"/>
      <c r="K20" s="128"/>
    </row>
    <row r="21" spans="2:16" ht="15.75" customHeight="1">
      <c r="G21" s="202" t="s">
        <v>333</v>
      </c>
      <c r="H21" s="202"/>
      <c r="J21" s="138" t="s">
        <v>392</v>
      </c>
      <c r="L21" s="139" t="s">
        <v>393</v>
      </c>
      <c r="M21" s="140"/>
      <c r="N21" s="140"/>
      <c r="O21" s="140"/>
      <c r="P21" s="141"/>
    </row>
    <row r="22" spans="2:16" ht="15.75" customHeight="1">
      <c r="C22" s="127"/>
      <c r="G22" s="203">
        <v>1.5</v>
      </c>
      <c r="H22" s="203"/>
      <c r="J22" s="159" t="s">
        <v>660</v>
      </c>
      <c r="L22" s="142"/>
      <c r="P22" s="143"/>
    </row>
    <row r="23" spans="2:16" ht="15.75" customHeight="1">
      <c r="C23" s="127"/>
      <c r="G23" s="128"/>
      <c r="H23" s="128"/>
      <c r="L23" s="144" t="s">
        <v>395</v>
      </c>
      <c r="M23" s="145" t="s">
        <v>630</v>
      </c>
      <c r="N23" s="146">
        <v>3.75</v>
      </c>
      <c r="O23" s="145" t="s">
        <v>631</v>
      </c>
      <c r="P23" s="147">
        <v>3</v>
      </c>
    </row>
    <row r="24" spans="2:16" ht="15.75" customHeight="1">
      <c r="G24" s="202" t="s">
        <v>332</v>
      </c>
      <c r="H24" s="202"/>
      <c r="J24" s="158" t="s">
        <v>436</v>
      </c>
      <c r="L24" s="144"/>
      <c r="M24" s="145" t="s">
        <v>632</v>
      </c>
      <c r="N24" s="146">
        <v>3.75</v>
      </c>
      <c r="O24" s="145" t="s">
        <v>633</v>
      </c>
      <c r="P24" s="147">
        <v>3</v>
      </c>
    </row>
    <row r="25" spans="2:16" ht="15.75" customHeight="1">
      <c r="G25" s="204">
        <v>35</v>
      </c>
      <c r="H25" s="204"/>
      <c r="J25" s="133"/>
      <c r="L25" s="144"/>
      <c r="M25" s="145"/>
      <c r="N25" s="1"/>
      <c r="O25" s="145"/>
      <c r="P25" s="148"/>
    </row>
    <row r="26" spans="2:16" ht="15.75" customHeight="1">
      <c r="G26" s="128"/>
      <c r="H26" s="128"/>
      <c r="L26" s="144" t="s">
        <v>394</v>
      </c>
      <c r="M26" s="145" t="s">
        <v>630</v>
      </c>
      <c r="N26" s="146">
        <v>3.75</v>
      </c>
      <c r="O26" s="145" t="s">
        <v>631</v>
      </c>
      <c r="P26" s="147">
        <v>3</v>
      </c>
    </row>
    <row r="27" spans="2:16" ht="15.75" customHeight="1">
      <c r="G27" s="202" t="s">
        <v>634</v>
      </c>
      <c r="H27" s="202"/>
      <c r="J27" s="158" t="str">
        <f>IF(杭種名称="場所打ち杭","単位体積重量","単位重量")</f>
        <v>単位重量</v>
      </c>
      <c r="L27" s="144"/>
      <c r="M27" s="145" t="s">
        <v>632</v>
      </c>
      <c r="N27" s="146">
        <v>3.75</v>
      </c>
      <c r="O27" s="145" t="s">
        <v>633</v>
      </c>
      <c r="P27" s="147">
        <v>3</v>
      </c>
    </row>
    <row r="28" spans="2:16" ht="15.75" customHeight="1">
      <c r="G28" s="204">
        <v>4.0999999999999996</v>
      </c>
      <c r="H28" s="204"/>
      <c r="J28" s="133">
        <v>24.6</v>
      </c>
      <c r="L28" s="149"/>
      <c r="M28" s="150"/>
      <c r="N28" s="150"/>
      <c r="O28" s="150"/>
      <c r="P28" s="151"/>
    </row>
    <row r="29" spans="2:16" ht="15.75" customHeight="1">
      <c r="G29" s="128"/>
      <c r="H29" s="128"/>
    </row>
    <row r="30" spans="2:16" ht="15.75" customHeight="1">
      <c r="G30" s="202" t="s">
        <v>388</v>
      </c>
      <c r="H30" s="202"/>
      <c r="J30" s="158" t="str">
        <f>IF(杭種名称="場所打ち杭","弾性係数","断面二次ﾓｰﾒﾝﾄ")</f>
        <v>断面二次ﾓｰﾒﾝﾄ</v>
      </c>
    </row>
    <row r="31" spans="2:16" ht="15.75" customHeight="1">
      <c r="G31" s="204">
        <v>3.5</v>
      </c>
      <c r="H31" s="204"/>
      <c r="J31" s="130">
        <v>1.7177999999999999E-2</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L22" sqref="L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579</v>
      </c>
    </row>
    <row r="3" spans="1:15" ht="15.75" customHeight="1">
      <c r="B3" s="152" t="s">
        <v>523</v>
      </c>
      <c r="C3" s="127"/>
      <c r="E3" s="128"/>
      <c r="G3" s="152" t="s">
        <v>524</v>
      </c>
      <c r="I3" s="128"/>
      <c r="L3" s="1" t="s">
        <v>589</v>
      </c>
    </row>
    <row r="4" spans="1:15" ht="15.75" customHeight="1">
      <c r="B4" s="153" t="s">
        <v>384</v>
      </c>
      <c r="C4" s="216" t="s">
        <v>385</v>
      </c>
      <c r="D4" s="216"/>
      <c r="E4" s="153" t="s">
        <v>386</v>
      </c>
      <c r="G4" s="153" t="s">
        <v>384</v>
      </c>
      <c r="H4" s="216" t="s">
        <v>385</v>
      </c>
      <c r="I4" s="216"/>
      <c r="J4" s="154" t="s">
        <v>386</v>
      </c>
      <c r="L4" s="202" t="s">
        <v>590</v>
      </c>
      <c r="M4" s="202"/>
      <c r="N4" s="202"/>
      <c r="O4" s="202"/>
    </row>
    <row r="5" spans="1:15" ht="15.75" customHeight="1">
      <c r="B5" s="153">
        <v>1</v>
      </c>
      <c r="C5" s="214">
        <v>0</v>
      </c>
      <c r="D5" s="214"/>
      <c r="E5" s="183">
        <v>3</v>
      </c>
      <c r="G5" s="153">
        <v>1</v>
      </c>
      <c r="H5" s="214">
        <v>0</v>
      </c>
      <c r="I5" s="214"/>
      <c r="J5" s="183">
        <v>3</v>
      </c>
      <c r="L5" s="215">
        <v>9</v>
      </c>
      <c r="M5" s="215"/>
      <c r="N5" s="215"/>
      <c r="O5" s="215"/>
    </row>
    <row r="6" spans="1:15" ht="15.75" customHeight="1">
      <c r="B6" s="153">
        <v>2</v>
      </c>
      <c r="C6" s="214">
        <v>3.75</v>
      </c>
      <c r="D6" s="214"/>
      <c r="E6" s="183">
        <v>3</v>
      </c>
      <c r="G6" s="153">
        <v>2</v>
      </c>
      <c r="H6" s="214">
        <v>3.75</v>
      </c>
      <c r="I6" s="214"/>
      <c r="J6" s="183">
        <v>3</v>
      </c>
    </row>
    <row r="7" spans="1:15" ht="15.75" customHeight="1">
      <c r="B7" s="153">
        <v>3</v>
      </c>
      <c r="C7" s="214">
        <v>7.5</v>
      </c>
      <c r="D7" s="214"/>
      <c r="E7" s="183">
        <v>3</v>
      </c>
      <c r="G7" s="153">
        <v>3</v>
      </c>
      <c r="H7" s="214">
        <v>7.5</v>
      </c>
      <c r="I7" s="214"/>
      <c r="J7" s="183">
        <v>3</v>
      </c>
      <c r="L7" s="145" t="s">
        <v>591</v>
      </c>
      <c r="M7" s="1" t="s">
        <v>592</v>
      </c>
    </row>
    <row r="8" spans="1:15" ht="15.75" customHeight="1">
      <c r="B8" s="153">
        <v>4</v>
      </c>
      <c r="C8" s="214"/>
      <c r="D8" s="214"/>
      <c r="E8" s="191"/>
      <c r="G8" s="153">
        <v>4</v>
      </c>
      <c r="H8" s="213"/>
      <c r="I8" s="213"/>
      <c r="J8" s="184"/>
      <c r="L8" s="145" t="s">
        <v>26</v>
      </c>
      <c r="M8" s="187">
        <f>ROUND(SQRT(L5)*'入力 (1)'!杭径,3)</f>
        <v>4.5</v>
      </c>
    </row>
    <row r="9" spans="1:15" ht="15.75" customHeight="1">
      <c r="B9" s="153">
        <v>5</v>
      </c>
      <c r="C9" s="214"/>
      <c r="D9" s="214"/>
      <c r="E9" s="191"/>
      <c r="G9" s="153">
        <v>5</v>
      </c>
      <c r="H9" s="213"/>
      <c r="I9" s="213"/>
      <c r="J9" s="184"/>
    </row>
    <row r="10" spans="1:15" ht="15.75" customHeight="1">
      <c r="B10" s="153">
        <v>6</v>
      </c>
      <c r="C10" s="213"/>
      <c r="D10" s="213"/>
      <c r="E10" s="184"/>
      <c r="G10" s="153">
        <v>6</v>
      </c>
      <c r="H10" s="213"/>
      <c r="I10" s="213"/>
      <c r="J10" s="184"/>
    </row>
    <row r="11" spans="1:15" ht="15.75" customHeight="1">
      <c r="B11" s="153">
        <v>7</v>
      </c>
      <c r="C11" s="213"/>
      <c r="D11" s="213"/>
      <c r="E11" s="184"/>
      <c r="G11" s="153">
        <v>7</v>
      </c>
      <c r="H11" s="213"/>
      <c r="I11" s="213"/>
      <c r="J11" s="184"/>
      <c r="L11" s="202" t="s">
        <v>623</v>
      </c>
      <c r="M11" s="202"/>
    </row>
    <row r="12" spans="1:15" ht="15.75" customHeight="1">
      <c r="B12" s="153">
        <v>8</v>
      </c>
      <c r="C12" s="213"/>
      <c r="D12" s="213"/>
      <c r="E12" s="184"/>
      <c r="G12" s="153">
        <v>8</v>
      </c>
      <c r="H12" s="213"/>
      <c r="I12" s="213"/>
      <c r="J12" s="184"/>
      <c r="L12" s="202" t="s">
        <v>654</v>
      </c>
      <c r="M12" s="202"/>
    </row>
    <row r="13" spans="1:15" ht="15.75" customHeight="1">
      <c r="B13" s="153">
        <v>9</v>
      </c>
      <c r="C13" s="213"/>
      <c r="D13" s="213"/>
      <c r="E13" s="184"/>
      <c r="G13" s="153">
        <v>9</v>
      </c>
      <c r="H13" s="213"/>
      <c r="I13" s="213"/>
      <c r="J13" s="184"/>
    </row>
    <row r="14" spans="1:15" ht="15.75" customHeight="1">
      <c r="B14" s="153">
        <v>10</v>
      </c>
      <c r="C14" s="213"/>
      <c r="D14" s="213"/>
      <c r="E14" s="184"/>
      <c r="G14" s="153">
        <v>10</v>
      </c>
      <c r="H14" s="213"/>
      <c r="I14" s="213"/>
      <c r="J14" s="184"/>
      <c r="L14" s="202" t="str">
        <f>IF('入力 (1)'!杭種名称="鋼管ソイルセメント","鋼管径(m)","")</f>
        <v>鋼管径(m)</v>
      </c>
      <c r="M14" s="202"/>
    </row>
    <row r="15" spans="1:15" ht="15.75" customHeight="1">
      <c r="B15" s="153">
        <v>11</v>
      </c>
      <c r="C15" s="213"/>
      <c r="D15" s="213"/>
      <c r="E15" s="184"/>
      <c r="G15" s="153">
        <v>11</v>
      </c>
      <c r="H15" s="213"/>
      <c r="I15" s="213"/>
      <c r="J15" s="184"/>
      <c r="L15" s="212">
        <v>1.5</v>
      </c>
      <c r="M15" s="212"/>
    </row>
    <row r="16" spans="1:15" ht="15.75" customHeight="1">
      <c r="B16" s="153">
        <v>12</v>
      </c>
      <c r="C16" s="213"/>
      <c r="D16" s="213"/>
      <c r="E16" s="184"/>
      <c r="G16" s="153">
        <v>12</v>
      </c>
      <c r="H16" s="213"/>
      <c r="I16" s="213"/>
      <c r="J16" s="184"/>
    </row>
    <row r="17" spans="12:13" ht="15.75" customHeight="1">
      <c r="L17" s="202" t="str">
        <f>IF('入力 (1)'!杭種名称="鋼管ソイルセメント","鋼管厚(mm)","")</f>
        <v>鋼管厚(mm)</v>
      </c>
      <c r="M17" s="202"/>
    </row>
    <row r="18" spans="12:13" ht="15.75" customHeight="1">
      <c r="L18" s="212">
        <v>22</v>
      </c>
      <c r="M18" s="212"/>
    </row>
    <row r="20" spans="12:13" ht="15.75" customHeight="1">
      <c r="L20" s="202" t="str">
        <f>IF('入力 (1)'!杭種名称="鋼管ソイルセメント","腐食しろ(mm)","")</f>
        <v>腐食しろ(mm)</v>
      </c>
      <c r="M20" s="202"/>
    </row>
    <row r="21" spans="12:13" ht="15.75" customHeight="1">
      <c r="L21" s="212">
        <v>1</v>
      </c>
      <c r="M21" s="212"/>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view="pageBreakPreview" topLeftCell="A359" zoomScaleNormal="90" zoomScaleSheetLayoutView="100" workbookViewId="0">
      <selection activeCell="Z387" sqref="Z387"/>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588</v>
      </c>
      <c r="I1" s="38" t="s">
        <v>586</v>
      </c>
      <c r="J1" s="44" t="s">
        <v>655</v>
      </c>
      <c r="Q1" s="38" t="s">
        <v>587</v>
      </c>
      <c r="R1" s="44"/>
      <c r="W1" s="23"/>
    </row>
    <row r="2" spans="2:35" ht="15.75" customHeight="1" thickTop="1">
      <c r="D2" s="22"/>
      <c r="F2" s="22"/>
    </row>
    <row r="3" spans="2:35" ht="15.75" customHeight="1">
      <c r="C3" s="21" t="s">
        <v>653</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7" t="s">
        <v>23</v>
      </c>
      <c r="V15" s="357"/>
      <c r="W15" s="357"/>
      <c r="X15" s="357"/>
      <c r="Y15" s="357"/>
      <c r="Z15" s="357"/>
      <c r="AA15" s="357"/>
      <c r="AB15" s="357" t="s">
        <v>24</v>
      </c>
      <c r="AC15" s="357"/>
      <c r="AD15" s="357"/>
      <c r="AE15" s="357"/>
      <c r="AF15" s="357" t="s">
        <v>25</v>
      </c>
      <c r="AG15" s="357"/>
      <c r="AH15" s="357"/>
      <c r="AI15" s="357"/>
    </row>
    <row r="16" spans="2:35" s="23" customFormat="1" ht="15.75" customHeight="1">
      <c r="U16" s="357" t="s">
        <v>396</v>
      </c>
      <c r="V16" s="357"/>
      <c r="W16" s="357"/>
      <c r="X16" s="357"/>
      <c r="Y16" s="357"/>
      <c r="Z16" s="357"/>
      <c r="AA16" s="357"/>
      <c r="AB16" s="357">
        <v>0.6</v>
      </c>
      <c r="AC16" s="357"/>
      <c r="AD16" s="357"/>
      <c r="AE16" s="357"/>
      <c r="AF16" s="357">
        <v>1.4</v>
      </c>
      <c r="AG16" s="357"/>
      <c r="AH16" s="357"/>
      <c r="AI16" s="357"/>
    </row>
    <row r="17" spans="6:35" s="23" customFormat="1" ht="15.75" customHeight="1">
      <c r="Y17" s="385" t="s">
        <v>440</v>
      </c>
      <c r="Z17" s="385"/>
      <c r="AA17" s="22" t="s">
        <v>26</v>
      </c>
      <c r="AB17" s="385" t="s">
        <v>441</v>
      </c>
      <c r="AC17" s="385"/>
      <c r="AD17" s="22" t="s">
        <v>1</v>
      </c>
      <c r="AE17" s="262" t="s">
        <v>442</v>
      </c>
      <c r="AF17" s="262"/>
    </row>
    <row r="18" spans="6:35" s="23" customFormat="1" ht="15.75" customHeight="1">
      <c r="Y18" s="262" t="s">
        <v>443</v>
      </c>
      <c r="Z18" s="262"/>
      <c r="AA18" s="22" t="s">
        <v>26</v>
      </c>
      <c r="AB18" s="262" t="s">
        <v>444</v>
      </c>
      <c r="AC18" s="262"/>
      <c r="AD18" s="22" t="s">
        <v>1</v>
      </c>
      <c r="AE18" s="262" t="s">
        <v>442</v>
      </c>
      <c r="AF18" s="262"/>
    </row>
    <row r="19" spans="6:35" s="23" customFormat="1" ht="15.75" customHeight="1">
      <c r="K19" s="27" t="s">
        <v>445</v>
      </c>
      <c r="W19" s="262" t="s">
        <v>442</v>
      </c>
      <c r="X19" s="262"/>
      <c r="Y19" s="22" t="s">
        <v>2</v>
      </c>
      <c r="Z19" s="23" t="s">
        <v>27</v>
      </c>
    </row>
    <row r="20" spans="6:35" s="23" customFormat="1" ht="15.75" customHeight="1"/>
    <row r="21" spans="6:35" s="23" customFormat="1" ht="15.75" customHeight="1"/>
    <row r="22" spans="6:35" s="23" customFormat="1" ht="15.75" customHeight="1">
      <c r="F22" s="390" t="s">
        <v>166</v>
      </c>
      <c r="G22" s="390"/>
      <c r="H22" s="390"/>
      <c r="I22" s="390"/>
      <c r="J22" s="390"/>
      <c r="K22" s="390"/>
      <c r="L22" s="390"/>
      <c r="M22" s="390"/>
      <c r="N22" s="390"/>
      <c r="O22" s="390"/>
      <c r="P22" s="390"/>
      <c r="Q22" s="390"/>
      <c r="R22" s="390"/>
      <c r="S22" s="390"/>
      <c r="T22" s="390"/>
      <c r="U22" s="390"/>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7" t="s">
        <v>23</v>
      </c>
      <c r="V26" s="357"/>
      <c r="W26" s="357"/>
      <c r="X26" s="357"/>
      <c r="Y26" s="357"/>
      <c r="Z26" s="357"/>
      <c r="AA26" s="357"/>
      <c r="AB26" s="357" t="s">
        <v>28</v>
      </c>
      <c r="AC26" s="357"/>
      <c r="AD26" s="357"/>
      <c r="AE26" s="357"/>
      <c r="AF26" s="357" t="s">
        <v>29</v>
      </c>
      <c r="AG26" s="357"/>
      <c r="AH26" s="357"/>
      <c r="AI26" s="357"/>
    </row>
    <row r="27" spans="6:35" s="23" customFormat="1" ht="15.75" customHeight="1">
      <c r="U27" s="357" t="s">
        <v>396</v>
      </c>
      <c r="V27" s="357"/>
      <c r="W27" s="357"/>
      <c r="X27" s="357"/>
      <c r="Y27" s="357"/>
      <c r="Z27" s="357"/>
      <c r="AA27" s="357"/>
      <c r="AB27" s="357">
        <v>1.2</v>
      </c>
      <c r="AC27" s="357"/>
      <c r="AD27" s="357"/>
      <c r="AE27" s="357"/>
      <c r="AF27" s="357">
        <v>1.4</v>
      </c>
      <c r="AG27" s="357"/>
      <c r="AH27" s="357"/>
      <c r="AI27" s="357"/>
    </row>
    <row r="28" spans="6:35" s="23" customFormat="1" ht="15.75" customHeight="1">
      <c r="Y28" s="385" t="s">
        <v>446</v>
      </c>
      <c r="Z28" s="385"/>
      <c r="AA28" s="22" t="s">
        <v>26</v>
      </c>
      <c r="AB28" s="385" t="s">
        <v>447</v>
      </c>
      <c r="AC28" s="385"/>
      <c r="AD28" s="22" t="s">
        <v>1</v>
      </c>
      <c r="AE28" s="262" t="s">
        <v>448</v>
      </c>
      <c r="AF28" s="262"/>
    </row>
    <row r="29" spans="6:35" s="23" customFormat="1" ht="15.75" customHeight="1">
      <c r="Y29" s="262" t="s">
        <v>449</v>
      </c>
      <c r="Z29" s="262"/>
      <c r="AA29" s="22" t="s">
        <v>26</v>
      </c>
      <c r="AB29" s="262" t="s">
        <v>450</v>
      </c>
      <c r="AC29" s="262"/>
      <c r="AD29" s="22" t="s">
        <v>1</v>
      </c>
      <c r="AE29" s="262" t="s">
        <v>448</v>
      </c>
      <c r="AF29" s="262"/>
    </row>
    <row r="30" spans="6:35" s="23" customFormat="1" ht="15.75" customHeight="1">
      <c r="K30" s="27" t="s">
        <v>451</v>
      </c>
      <c r="W30" s="262" t="s">
        <v>448</v>
      </c>
      <c r="X30" s="262"/>
      <c r="Y30" s="22" t="s">
        <v>2</v>
      </c>
      <c r="Z30" s="23" t="s">
        <v>30</v>
      </c>
    </row>
    <row r="31" spans="6:35" s="23" customFormat="1" ht="15.75" customHeight="1"/>
    <row r="32" spans="6:35" s="23" customFormat="1" ht="15.75" customHeight="1"/>
    <row r="33" spans="2:21" s="23" customFormat="1" ht="15.75" customHeight="1">
      <c r="F33" s="390" t="s">
        <v>167</v>
      </c>
      <c r="G33" s="390"/>
      <c r="H33" s="390"/>
      <c r="I33" s="390"/>
      <c r="J33" s="390"/>
      <c r="K33" s="390"/>
      <c r="L33" s="390"/>
      <c r="M33" s="390"/>
      <c r="N33" s="390"/>
      <c r="O33" s="390"/>
      <c r="P33" s="390"/>
      <c r="Q33" s="390"/>
      <c r="R33" s="390"/>
      <c r="S33" s="390"/>
      <c r="T33" s="390"/>
      <c r="U33" s="390"/>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452</v>
      </c>
    </row>
    <row r="42" spans="2:21" s="23" customFormat="1" ht="15.75" customHeight="1"/>
    <row r="43" spans="2:21" s="23" customFormat="1" ht="15.75" customHeight="1"/>
    <row r="44" spans="2:21" s="23" customFormat="1" ht="15.75" customHeight="1">
      <c r="F44" s="390" t="s">
        <v>168</v>
      </c>
      <c r="G44" s="390"/>
      <c r="H44" s="390"/>
      <c r="I44" s="390"/>
      <c r="J44" s="390"/>
      <c r="K44" s="390"/>
      <c r="L44" s="390"/>
      <c r="M44" s="390"/>
      <c r="N44" s="390"/>
      <c r="O44" s="390"/>
      <c r="P44" s="390"/>
      <c r="Q44" s="390"/>
      <c r="R44" s="390"/>
      <c r="S44" s="390"/>
      <c r="T44" s="390"/>
      <c r="U44" s="390"/>
    </row>
    <row r="45" spans="2:21" s="23" customFormat="1" ht="15.75" customHeight="1"/>
    <row r="46" spans="2:21" s="23" customFormat="1" ht="15.75" customHeight="1">
      <c r="B46" s="100" t="s">
        <v>588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6" t="s">
        <v>46</v>
      </c>
      <c r="F54" s="357"/>
      <c r="G54" s="357"/>
      <c r="H54" s="357"/>
      <c r="I54" s="357" t="s">
        <v>37</v>
      </c>
      <c r="J54" s="357"/>
      <c r="K54" s="357"/>
      <c r="L54" s="357"/>
      <c r="M54" s="357"/>
      <c r="N54" s="357"/>
      <c r="O54" s="357"/>
      <c r="P54" s="357"/>
      <c r="Q54" s="357"/>
      <c r="R54" s="357" t="s">
        <v>38</v>
      </c>
      <c r="S54" s="357"/>
      <c r="T54" s="357"/>
      <c r="U54" s="357"/>
      <c r="V54" s="357"/>
      <c r="W54" s="357"/>
      <c r="X54" s="357"/>
      <c r="Y54" s="357"/>
      <c r="Z54" s="357"/>
      <c r="AA54" s="392" t="s">
        <v>42</v>
      </c>
      <c r="AB54" s="392"/>
      <c r="AC54" s="392"/>
      <c r="AD54" s="392"/>
      <c r="AE54" s="392"/>
      <c r="AF54" s="392"/>
      <c r="AG54" s="392"/>
      <c r="AH54" s="392"/>
      <c r="AI54" s="393"/>
      <c r="AJ54" s="29"/>
      <c r="AK54" s="29"/>
    </row>
    <row r="55" spans="5:37" s="23" customFormat="1" ht="15.75" customHeight="1">
      <c r="E55" s="356"/>
      <c r="F55" s="357"/>
      <c r="G55" s="357"/>
      <c r="H55" s="357"/>
      <c r="I55" s="357"/>
      <c r="J55" s="357"/>
      <c r="K55" s="357"/>
      <c r="L55" s="357"/>
      <c r="M55" s="357"/>
      <c r="N55" s="357"/>
      <c r="O55" s="357"/>
      <c r="P55" s="357"/>
      <c r="Q55" s="357"/>
      <c r="R55" s="357"/>
      <c r="S55" s="357"/>
      <c r="T55" s="357"/>
      <c r="U55" s="357"/>
      <c r="V55" s="357"/>
      <c r="W55" s="357"/>
      <c r="X55" s="357"/>
      <c r="Y55" s="357"/>
      <c r="Z55" s="357"/>
      <c r="AA55" s="392"/>
      <c r="AB55" s="392"/>
      <c r="AC55" s="392"/>
      <c r="AD55" s="392"/>
      <c r="AE55" s="392"/>
      <c r="AF55" s="392"/>
      <c r="AG55" s="392"/>
      <c r="AH55" s="392"/>
      <c r="AI55" s="393"/>
      <c r="AJ55" s="29"/>
      <c r="AK55" s="29"/>
    </row>
    <row r="56" spans="5:37" s="23" customFormat="1" ht="15.75" customHeight="1">
      <c r="E56" s="356" t="s">
        <v>33</v>
      </c>
      <c r="F56" s="357"/>
      <c r="G56" s="357"/>
      <c r="H56" s="357"/>
      <c r="I56" s="391" t="s">
        <v>35</v>
      </c>
      <c r="J56" s="391"/>
      <c r="K56" s="391"/>
      <c r="L56" s="391"/>
      <c r="M56" s="391"/>
      <c r="N56" s="391"/>
      <c r="O56" s="391"/>
      <c r="P56" s="391"/>
      <c r="Q56" s="391"/>
      <c r="R56" s="357" t="s">
        <v>36</v>
      </c>
      <c r="S56" s="357"/>
      <c r="T56" s="357"/>
      <c r="U56" s="357"/>
      <c r="V56" s="357"/>
      <c r="W56" s="357"/>
      <c r="X56" s="357"/>
      <c r="Y56" s="357"/>
      <c r="Z56" s="357"/>
      <c r="AA56" s="357" t="s">
        <v>56</v>
      </c>
      <c r="AB56" s="357"/>
      <c r="AC56" s="357"/>
      <c r="AD56" s="357"/>
      <c r="AE56" s="357"/>
      <c r="AF56" s="357"/>
      <c r="AG56" s="357"/>
      <c r="AH56" s="357"/>
      <c r="AI56" s="359"/>
    </row>
    <row r="57" spans="5:37" s="23" customFormat="1" ht="15.75" customHeight="1">
      <c r="E57" s="356"/>
      <c r="F57" s="357"/>
      <c r="G57" s="357"/>
      <c r="H57" s="357"/>
      <c r="I57" s="391"/>
      <c r="J57" s="391"/>
      <c r="K57" s="391"/>
      <c r="L57" s="391"/>
      <c r="M57" s="391"/>
      <c r="N57" s="391"/>
      <c r="O57" s="391"/>
      <c r="P57" s="391"/>
      <c r="Q57" s="391"/>
      <c r="R57" s="357"/>
      <c r="S57" s="357"/>
      <c r="T57" s="357"/>
      <c r="U57" s="357"/>
      <c r="V57" s="357"/>
      <c r="W57" s="357"/>
      <c r="X57" s="357"/>
      <c r="Y57" s="357"/>
      <c r="Z57" s="357"/>
      <c r="AA57" s="357"/>
      <c r="AB57" s="357"/>
      <c r="AC57" s="357"/>
      <c r="AD57" s="357"/>
      <c r="AE57" s="357"/>
      <c r="AF57" s="357"/>
      <c r="AG57" s="357"/>
      <c r="AH57" s="357"/>
      <c r="AI57" s="359"/>
    </row>
    <row r="58" spans="5:37" s="23" customFormat="1" ht="15.75" customHeight="1">
      <c r="E58" s="356" t="s">
        <v>34</v>
      </c>
      <c r="F58" s="357"/>
      <c r="G58" s="357"/>
      <c r="H58" s="357"/>
      <c r="I58" s="358" t="s">
        <v>39</v>
      </c>
      <c r="J58" s="357"/>
      <c r="K58" s="357"/>
      <c r="L58" s="357"/>
      <c r="M58" s="357"/>
      <c r="N58" s="357"/>
      <c r="O58" s="357"/>
      <c r="P58" s="357"/>
      <c r="Q58" s="357"/>
      <c r="R58" s="358" t="s">
        <v>41</v>
      </c>
      <c r="S58" s="357"/>
      <c r="T58" s="357"/>
      <c r="U58" s="357"/>
      <c r="V58" s="357"/>
      <c r="W58" s="357"/>
      <c r="X58" s="357"/>
      <c r="Y58" s="357"/>
      <c r="Z58" s="357"/>
      <c r="AA58" s="358" t="s">
        <v>44</v>
      </c>
      <c r="AB58" s="357"/>
      <c r="AC58" s="357"/>
      <c r="AD58" s="357"/>
      <c r="AE58" s="357"/>
      <c r="AF58" s="357"/>
      <c r="AG58" s="357"/>
      <c r="AH58" s="357"/>
      <c r="AI58" s="359"/>
    </row>
    <row r="59" spans="5:37" s="23" customFormat="1" ht="15.75" customHeight="1">
      <c r="E59" s="356"/>
      <c r="F59" s="357"/>
      <c r="G59" s="357"/>
      <c r="H59" s="357"/>
      <c r="I59" s="357"/>
      <c r="J59" s="357"/>
      <c r="K59" s="357"/>
      <c r="L59" s="357"/>
      <c r="M59" s="357"/>
      <c r="N59" s="357"/>
      <c r="O59" s="357"/>
      <c r="P59" s="357"/>
      <c r="Q59" s="357"/>
      <c r="R59" s="357"/>
      <c r="S59" s="357"/>
      <c r="T59" s="357"/>
      <c r="U59" s="357"/>
      <c r="V59" s="357"/>
      <c r="W59" s="357"/>
      <c r="X59" s="357"/>
      <c r="Y59" s="357"/>
      <c r="Z59" s="357"/>
      <c r="AA59" s="357"/>
      <c r="AB59" s="357"/>
      <c r="AC59" s="357"/>
      <c r="AD59" s="357"/>
      <c r="AE59" s="357"/>
      <c r="AF59" s="357"/>
      <c r="AG59" s="357"/>
      <c r="AH59" s="357"/>
      <c r="AI59" s="359"/>
    </row>
    <row r="60" spans="5:37" s="23" customFormat="1" ht="15.75" customHeight="1">
      <c r="E60" s="356"/>
      <c r="F60" s="357"/>
      <c r="G60" s="357"/>
      <c r="H60" s="357"/>
      <c r="I60" s="358" t="s">
        <v>40</v>
      </c>
      <c r="J60" s="357"/>
      <c r="K60" s="357"/>
      <c r="L60" s="357"/>
      <c r="M60" s="357"/>
      <c r="N60" s="357"/>
      <c r="O60" s="357"/>
      <c r="P60" s="357"/>
      <c r="Q60" s="357"/>
      <c r="R60" s="358" t="s">
        <v>43</v>
      </c>
      <c r="S60" s="357"/>
      <c r="T60" s="357"/>
      <c r="U60" s="357"/>
      <c r="V60" s="357"/>
      <c r="W60" s="357"/>
      <c r="X60" s="357"/>
      <c r="Y60" s="357"/>
      <c r="Z60" s="357"/>
      <c r="AA60" s="358" t="s">
        <v>45</v>
      </c>
      <c r="AB60" s="357"/>
      <c r="AC60" s="357"/>
      <c r="AD60" s="357"/>
      <c r="AE60" s="357"/>
      <c r="AF60" s="357"/>
      <c r="AG60" s="357"/>
      <c r="AH60" s="357"/>
      <c r="AI60" s="359"/>
    </row>
    <row r="61" spans="5:37" s="23" customFormat="1" ht="15.75" customHeight="1">
      <c r="E61" s="356"/>
      <c r="F61" s="357"/>
      <c r="G61" s="357"/>
      <c r="H61" s="357"/>
      <c r="I61" s="357"/>
      <c r="J61" s="357"/>
      <c r="K61" s="357"/>
      <c r="L61" s="357"/>
      <c r="M61" s="357"/>
      <c r="N61" s="357"/>
      <c r="O61" s="357"/>
      <c r="P61" s="357"/>
      <c r="Q61" s="357"/>
      <c r="R61" s="357"/>
      <c r="S61" s="357"/>
      <c r="T61" s="357"/>
      <c r="U61" s="357"/>
      <c r="V61" s="357"/>
      <c r="W61" s="357"/>
      <c r="X61" s="357"/>
      <c r="Y61" s="357"/>
      <c r="Z61" s="357"/>
      <c r="AA61" s="357"/>
      <c r="AB61" s="357"/>
      <c r="AC61" s="357"/>
      <c r="AD61" s="357"/>
      <c r="AE61" s="357"/>
      <c r="AF61" s="357"/>
      <c r="AG61" s="357"/>
      <c r="AH61" s="357"/>
      <c r="AI61" s="359"/>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6" t="s">
        <v>49</v>
      </c>
      <c r="H72" s="357"/>
      <c r="I72" s="357"/>
      <c r="J72" s="357"/>
      <c r="K72" s="357"/>
      <c r="L72" s="357"/>
      <c r="M72" s="357" t="s">
        <v>54</v>
      </c>
      <c r="N72" s="357"/>
      <c r="O72" s="357"/>
      <c r="P72" s="357"/>
      <c r="Q72" s="357"/>
      <c r="R72" s="357"/>
      <c r="S72" s="357"/>
      <c r="T72" s="357"/>
      <c r="U72" s="357" t="s">
        <v>55</v>
      </c>
      <c r="V72" s="357"/>
      <c r="W72" s="357"/>
      <c r="X72" s="357"/>
      <c r="Y72" s="357"/>
      <c r="Z72" s="357"/>
      <c r="AA72" s="357"/>
      <c r="AB72" s="357"/>
      <c r="AC72" s="357"/>
      <c r="AD72" s="357"/>
      <c r="AE72" s="357"/>
      <c r="AF72" s="357"/>
      <c r="AG72" s="357"/>
      <c r="AH72" s="359"/>
    </row>
    <row r="73" spans="2:37" s="23" customFormat="1" ht="15.75" customHeight="1">
      <c r="G73" s="356" t="s">
        <v>50</v>
      </c>
      <c r="H73" s="357"/>
      <c r="I73" s="357"/>
      <c r="J73" s="357"/>
      <c r="K73" s="357"/>
      <c r="L73" s="357"/>
      <c r="M73" s="357" t="s">
        <v>52</v>
      </c>
      <c r="N73" s="357"/>
      <c r="O73" s="357"/>
      <c r="P73" s="357"/>
      <c r="Q73" s="357"/>
      <c r="R73" s="357"/>
      <c r="S73" s="357"/>
      <c r="T73" s="357"/>
      <c r="U73" s="360">
        <v>1</v>
      </c>
      <c r="V73" s="360"/>
      <c r="W73" s="360"/>
      <c r="X73" s="360"/>
      <c r="Y73" s="360"/>
      <c r="Z73" s="360"/>
      <c r="AA73" s="360"/>
      <c r="AB73" s="360"/>
      <c r="AC73" s="360"/>
      <c r="AD73" s="360"/>
      <c r="AE73" s="360"/>
      <c r="AF73" s="360"/>
      <c r="AG73" s="360"/>
      <c r="AH73" s="361"/>
    </row>
    <row r="74" spans="2:37" s="23" customFormat="1" ht="15.75" customHeight="1">
      <c r="G74" s="356" t="s">
        <v>51</v>
      </c>
      <c r="H74" s="357"/>
      <c r="I74" s="357"/>
      <c r="J74" s="357"/>
      <c r="K74" s="357"/>
      <c r="L74" s="357"/>
      <c r="M74" s="357" t="s">
        <v>53</v>
      </c>
      <c r="N74" s="357"/>
      <c r="O74" s="357"/>
      <c r="P74" s="357"/>
      <c r="Q74" s="357"/>
      <c r="R74" s="357"/>
      <c r="S74" s="357"/>
      <c r="T74" s="357"/>
      <c r="U74" s="357">
        <v>0.5</v>
      </c>
      <c r="V74" s="357"/>
      <c r="W74" s="357"/>
      <c r="X74" s="357"/>
      <c r="Y74" s="357"/>
      <c r="Z74" s="357"/>
      <c r="AA74" s="357"/>
      <c r="AB74" s="357"/>
      <c r="AC74" s="357"/>
      <c r="AD74" s="357"/>
      <c r="AE74" s="357"/>
      <c r="AF74" s="357"/>
      <c r="AG74" s="357"/>
      <c r="AH74" s="359"/>
    </row>
    <row r="75" spans="2:37" s="23" customFormat="1" ht="15.75" customHeight="1">
      <c r="K75" s="23" t="s">
        <v>58</v>
      </c>
    </row>
    <row r="76" spans="2:37" s="23" customFormat="1" ht="15.75" customHeight="1">
      <c r="B76" s="100" t="s">
        <v>588</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2" t="s">
        <v>61</v>
      </c>
      <c r="H83" s="262"/>
      <c r="I83" s="22" t="s">
        <v>26</v>
      </c>
      <c r="J83" s="262">
        <v>1.4</v>
      </c>
      <c r="K83" s="262"/>
      <c r="L83" s="262" t="s">
        <v>62</v>
      </c>
      <c r="M83" s="262"/>
      <c r="N83" s="262" t="s">
        <v>63</v>
      </c>
      <c r="O83" s="262"/>
      <c r="P83" s="22" t="s">
        <v>64</v>
      </c>
      <c r="Q83" s="336">
        <v>-0.75</v>
      </c>
      <c r="R83" s="336"/>
    </row>
    <row r="84" spans="7:36" s="23" customFormat="1" ht="15.75" customHeight="1"/>
    <row r="85" spans="7:36" s="23" customFormat="1" ht="15.75" customHeight="1">
      <c r="H85" s="23" t="s">
        <v>65</v>
      </c>
      <c r="K85" s="262" t="s">
        <v>61</v>
      </c>
      <c r="L85" s="262"/>
      <c r="M85" s="22" t="s">
        <v>2</v>
      </c>
      <c r="N85" s="23" t="s">
        <v>66</v>
      </c>
    </row>
    <row r="86" spans="7:36" s="23" customFormat="1" ht="15.75" customHeight="1">
      <c r="K86" s="262" t="s">
        <v>62</v>
      </c>
      <c r="L86" s="262"/>
      <c r="M86" s="22" t="s">
        <v>2</v>
      </c>
      <c r="N86" s="23" t="s">
        <v>76</v>
      </c>
    </row>
    <row r="87" spans="7:36" s="23" customFormat="1" ht="15.75" customHeight="1">
      <c r="K87" s="262" t="s">
        <v>63</v>
      </c>
      <c r="L87" s="262"/>
      <c r="M87" s="22" t="s">
        <v>2</v>
      </c>
      <c r="N87" s="23" t="s">
        <v>69</v>
      </c>
    </row>
    <row r="88" spans="7:36" s="23" customFormat="1" ht="15.75" customHeight="1">
      <c r="K88" s="262" t="s">
        <v>64</v>
      </c>
      <c r="L88" s="262"/>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6" t="s">
        <v>68</v>
      </c>
      <c r="J91" s="357"/>
      <c r="K91" s="357"/>
      <c r="L91" s="357" t="s">
        <v>70</v>
      </c>
      <c r="M91" s="357"/>
      <c r="N91" s="357"/>
      <c r="O91" s="357"/>
      <c r="P91" s="357"/>
      <c r="Q91" s="357"/>
      <c r="R91" s="357" t="s">
        <v>71</v>
      </c>
      <c r="S91" s="357"/>
      <c r="T91" s="357"/>
      <c r="U91" s="357"/>
      <c r="V91" s="357"/>
      <c r="W91" s="357"/>
      <c r="X91" s="357" t="s">
        <v>72</v>
      </c>
      <c r="Y91" s="357"/>
      <c r="Z91" s="357"/>
      <c r="AA91" s="357"/>
      <c r="AB91" s="357"/>
      <c r="AC91" s="359"/>
    </row>
    <row r="92" spans="7:36" s="23" customFormat="1" ht="15.75" customHeight="1">
      <c r="I92" s="367">
        <v>0.5</v>
      </c>
      <c r="J92" s="360"/>
      <c r="K92" s="360"/>
      <c r="L92" s="368">
        <v>106000</v>
      </c>
      <c r="M92" s="368"/>
      <c r="N92" s="368"/>
      <c r="O92" s="368"/>
      <c r="P92" s="368"/>
      <c r="Q92" s="368"/>
      <c r="R92" s="369">
        <v>1</v>
      </c>
      <c r="S92" s="369"/>
      <c r="T92" s="369"/>
      <c r="U92" s="369"/>
      <c r="V92" s="369"/>
      <c r="W92" s="369"/>
      <c r="X92" s="357">
        <f>ROUND(J83*I92*L92*杭先端径^Q83,0)</f>
        <v>74200</v>
      </c>
      <c r="Y92" s="357"/>
      <c r="Z92" s="357"/>
      <c r="AA92" s="357"/>
      <c r="AB92" s="357"/>
      <c r="AC92" s="359"/>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6" t="s">
        <v>68</v>
      </c>
      <c r="J95" s="357"/>
      <c r="K95" s="357"/>
      <c r="L95" s="357" t="s">
        <v>70</v>
      </c>
      <c r="M95" s="357"/>
      <c r="N95" s="357"/>
      <c r="O95" s="357"/>
      <c r="P95" s="357"/>
      <c r="Q95" s="357"/>
      <c r="R95" s="357" t="s">
        <v>71</v>
      </c>
      <c r="S95" s="357"/>
      <c r="T95" s="357"/>
      <c r="U95" s="357"/>
      <c r="V95" s="357"/>
      <c r="W95" s="357"/>
      <c r="X95" s="357" t="s">
        <v>72</v>
      </c>
      <c r="Y95" s="357"/>
      <c r="Z95" s="357"/>
      <c r="AA95" s="357"/>
      <c r="AB95" s="357"/>
      <c r="AC95" s="359"/>
    </row>
    <row r="96" spans="7:36" s="23" customFormat="1" ht="15.75" customHeight="1">
      <c r="I96" s="367">
        <v>1</v>
      </c>
      <c r="J96" s="360"/>
      <c r="K96" s="360"/>
      <c r="L96" s="370">
        <f>L92</f>
        <v>106000</v>
      </c>
      <c r="M96" s="370"/>
      <c r="N96" s="370"/>
      <c r="O96" s="370"/>
      <c r="P96" s="370"/>
      <c r="Q96" s="370"/>
      <c r="R96" s="371">
        <f>杭先端径</f>
        <v>1</v>
      </c>
      <c r="S96" s="371"/>
      <c r="T96" s="371"/>
      <c r="U96" s="371"/>
      <c r="V96" s="371"/>
      <c r="W96" s="371"/>
      <c r="X96" s="357">
        <f>ROUND(J83*I96*L96*R96^Q83,0)</f>
        <v>148400</v>
      </c>
      <c r="Y96" s="357"/>
      <c r="Z96" s="357"/>
      <c r="AA96" s="357"/>
      <c r="AB96" s="357"/>
      <c r="AC96" s="359"/>
    </row>
    <row r="97" spans="2:36" s="23" customFormat="1" ht="15.75" customHeight="1">
      <c r="B97" s="100" t="s">
        <v>588</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2" t="s">
        <v>75</v>
      </c>
      <c r="H104" s="262"/>
      <c r="I104" s="22" t="s">
        <v>26</v>
      </c>
      <c r="J104" s="262">
        <v>0.2</v>
      </c>
      <c r="K104" s="262"/>
      <c r="L104" s="262" t="s">
        <v>62</v>
      </c>
      <c r="M104" s="262"/>
      <c r="N104" s="262" t="s">
        <v>63</v>
      </c>
      <c r="O104" s="262"/>
    </row>
    <row r="105" spans="2:36" s="23" customFormat="1" ht="15.75" customHeight="1"/>
    <row r="106" spans="2:36" s="23" customFormat="1" ht="15.75" customHeight="1">
      <c r="H106" s="23" t="s">
        <v>65</v>
      </c>
      <c r="K106" s="262" t="s">
        <v>75</v>
      </c>
      <c r="L106" s="262"/>
      <c r="M106" s="22" t="s">
        <v>2</v>
      </c>
      <c r="N106" s="23" t="s">
        <v>179</v>
      </c>
    </row>
    <row r="107" spans="2:36" s="23" customFormat="1" ht="15.75" customHeight="1">
      <c r="K107" s="262" t="s">
        <v>62</v>
      </c>
      <c r="L107" s="262"/>
      <c r="M107" s="22" t="s">
        <v>2</v>
      </c>
      <c r="N107" s="23" t="s">
        <v>76</v>
      </c>
    </row>
    <row r="108" spans="2:36" s="23" customFormat="1" ht="15.75" customHeight="1">
      <c r="K108" s="262" t="s">
        <v>63</v>
      </c>
      <c r="L108" s="262"/>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399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7" t="s">
        <v>77</v>
      </c>
      <c r="J112" s="357"/>
      <c r="K112" s="359"/>
      <c r="L112" s="381" t="s">
        <v>70</v>
      </c>
      <c r="M112" s="357"/>
      <c r="N112" s="357"/>
      <c r="O112" s="357"/>
      <c r="P112" s="357"/>
      <c r="Q112" s="357"/>
      <c r="R112" s="364" t="s">
        <v>397</v>
      </c>
      <c r="S112" s="365"/>
      <c r="T112" s="365"/>
      <c r="U112" s="365"/>
      <c r="V112" s="365"/>
      <c r="W112" s="365"/>
      <c r="X112" s="365"/>
      <c r="Y112" s="365"/>
      <c r="Z112" s="365"/>
      <c r="AA112" s="364" t="s">
        <v>398</v>
      </c>
      <c r="AB112" s="365"/>
      <c r="AC112" s="365"/>
      <c r="AD112" s="365"/>
      <c r="AE112" s="365"/>
      <c r="AF112" s="365"/>
      <c r="AG112" s="365"/>
      <c r="AH112" s="365"/>
      <c r="AI112" s="365"/>
    </row>
    <row r="113" spans="1:35" s="23" customFormat="1" ht="15.75" customHeight="1">
      <c r="I113" s="378"/>
      <c r="J113" s="379"/>
      <c r="K113" s="380"/>
      <c r="L113" s="382"/>
      <c r="M113" s="379"/>
      <c r="N113" s="379"/>
      <c r="O113" s="379"/>
      <c r="P113" s="379"/>
      <c r="Q113" s="379"/>
      <c r="R113" s="362" t="s">
        <v>68</v>
      </c>
      <c r="S113" s="363"/>
      <c r="T113" s="363"/>
      <c r="U113" s="363" t="s">
        <v>187</v>
      </c>
      <c r="V113" s="363"/>
      <c r="W113" s="363"/>
      <c r="X113" s="363"/>
      <c r="Y113" s="363"/>
      <c r="Z113" s="366"/>
      <c r="AA113" s="362" t="s">
        <v>68</v>
      </c>
      <c r="AB113" s="363"/>
      <c r="AC113" s="363"/>
      <c r="AD113" s="363" t="s">
        <v>187</v>
      </c>
      <c r="AE113" s="363"/>
      <c r="AF113" s="363"/>
      <c r="AG113" s="363"/>
      <c r="AH113" s="363"/>
      <c r="AI113" s="366"/>
    </row>
    <row r="114" spans="1:35" s="23" customFormat="1" ht="15.75" customHeight="1">
      <c r="A114" s="110" t="str">
        <f>IF(L114="","×","")</f>
        <v/>
      </c>
      <c r="B114" s="100"/>
      <c r="I114" s="383">
        <v>2</v>
      </c>
      <c r="J114" s="373"/>
      <c r="K114" s="384"/>
      <c r="L114" s="372">
        <v>7500</v>
      </c>
      <c r="M114" s="373"/>
      <c r="N114" s="373"/>
      <c r="O114" s="373"/>
      <c r="P114" s="373"/>
      <c r="Q114" s="373"/>
      <c r="R114" s="376">
        <f>I92</f>
        <v>0.5</v>
      </c>
      <c r="S114" s="254"/>
      <c r="T114" s="254"/>
      <c r="U114" s="374">
        <f t="shared" ref="U114:U129" si="0">ROUND($J$104*$R$114*L114,0)</f>
        <v>750</v>
      </c>
      <c r="V114" s="374"/>
      <c r="W114" s="374"/>
      <c r="X114" s="374"/>
      <c r="Y114" s="374"/>
      <c r="Z114" s="375"/>
      <c r="AA114" s="376">
        <f>I96</f>
        <v>1</v>
      </c>
      <c r="AB114" s="254"/>
      <c r="AC114" s="254"/>
      <c r="AD114" s="374">
        <f t="shared" ref="AD114:AD129" si="1">ROUND($J$104*$AA$114*L114,0)</f>
        <v>1500</v>
      </c>
      <c r="AE114" s="374"/>
      <c r="AF114" s="374"/>
      <c r="AG114" s="374"/>
      <c r="AH114" s="374"/>
      <c r="AI114" s="375"/>
    </row>
    <row r="115" spans="1:35" s="23" customFormat="1" ht="15.75" customHeight="1">
      <c r="A115" s="110" t="str">
        <f t="shared" ref="A115:A129" si="2">IF(L115="","×","")</f>
        <v/>
      </c>
      <c r="B115" s="100"/>
      <c r="I115" s="337">
        <v>3</v>
      </c>
      <c r="J115" s="338"/>
      <c r="K115" s="339"/>
      <c r="L115" s="341">
        <v>0</v>
      </c>
      <c r="M115" s="338"/>
      <c r="N115" s="338"/>
      <c r="O115" s="338"/>
      <c r="P115" s="338"/>
      <c r="Q115" s="338"/>
      <c r="R115" s="340">
        <f>R114</f>
        <v>0.5</v>
      </c>
      <c r="S115" s="218"/>
      <c r="T115" s="218"/>
      <c r="U115" s="342">
        <f t="shared" si="0"/>
        <v>0</v>
      </c>
      <c r="V115" s="342"/>
      <c r="W115" s="342"/>
      <c r="X115" s="342"/>
      <c r="Y115" s="342"/>
      <c r="Z115" s="343"/>
      <c r="AA115" s="340">
        <f>AA114</f>
        <v>1</v>
      </c>
      <c r="AB115" s="218"/>
      <c r="AC115" s="218"/>
      <c r="AD115" s="342">
        <f t="shared" si="1"/>
        <v>0</v>
      </c>
      <c r="AE115" s="342"/>
      <c r="AF115" s="342"/>
      <c r="AG115" s="342"/>
      <c r="AH115" s="342"/>
      <c r="AI115" s="343"/>
    </row>
    <row r="116" spans="1:35" s="23" customFormat="1" ht="15.75" customHeight="1">
      <c r="A116" s="110" t="str">
        <f t="shared" si="2"/>
        <v/>
      </c>
      <c r="B116" s="100"/>
      <c r="I116" s="337">
        <v>4</v>
      </c>
      <c r="J116" s="338"/>
      <c r="K116" s="339"/>
      <c r="L116" s="341">
        <v>14400</v>
      </c>
      <c r="M116" s="338"/>
      <c r="N116" s="338"/>
      <c r="O116" s="338"/>
      <c r="P116" s="338"/>
      <c r="Q116" s="338"/>
      <c r="R116" s="340">
        <f t="shared" ref="R116:R122" si="3">R115</f>
        <v>0.5</v>
      </c>
      <c r="S116" s="218"/>
      <c r="T116" s="218"/>
      <c r="U116" s="342">
        <f t="shared" si="0"/>
        <v>1440</v>
      </c>
      <c r="V116" s="342"/>
      <c r="W116" s="342"/>
      <c r="X116" s="342"/>
      <c r="Y116" s="342"/>
      <c r="Z116" s="343"/>
      <c r="AA116" s="340">
        <f t="shared" ref="AA116:AA129" si="4">AA115</f>
        <v>1</v>
      </c>
      <c r="AB116" s="218"/>
      <c r="AC116" s="218"/>
      <c r="AD116" s="342">
        <f t="shared" si="1"/>
        <v>2880</v>
      </c>
      <c r="AE116" s="342"/>
      <c r="AF116" s="342"/>
      <c r="AG116" s="342"/>
      <c r="AH116" s="342"/>
      <c r="AI116" s="343"/>
    </row>
    <row r="117" spans="1:35" s="23" customFormat="1" ht="15.75" customHeight="1">
      <c r="A117" s="110" t="str">
        <f t="shared" si="2"/>
        <v/>
      </c>
      <c r="B117" s="100"/>
      <c r="I117" s="337">
        <v>5</v>
      </c>
      <c r="J117" s="338"/>
      <c r="K117" s="339"/>
      <c r="L117" s="341">
        <v>14400</v>
      </c>
      <c r="M117" s="338"/>
      <c r="N117" s="338"/>
      <c r="O117" s="338"/>
      <c r="P117" s="338"/>
      <c r="Q117" s="338"/>
      <c r="R117" s="340">
        <f t="shared" si="3"/>
        <v>0.5</v>
      </c>
      <c r="S117" s="218"/>
      <c r="T117" s="218"/>
      <c r="U117" s="342">
        <f t="shared" si="0"/>
        <v>1440</v>
      </c>
      <c r="V117" s="342"/>
      <c r="W117" s="342"/>
      <c r="X117" s="342"/>
      <c r="Y117" s="342"/>
      <c r="Z117" s="343"/>
      <c r="AA117" s="340">
        <f t="shared" si="4"/>
        <v>1</v>
      </c>
      <c r="AB117" s="218"/>
      <c r="AC117" s="218"/>
      <c r="AD117" s="342">
        <f t="shared" si="1"/>
        <v>2880</v>
      </c>
      <c r="AE117" s="342"/>
      <c r="AF117" s="342"/>
      <c r="AG117" s="342"/>
      <c r="AH117" s="342"/>
      <c r="AI117" s="343"/>
    </row>
    <row r="118" spans="1:35" s="23" customFormat="1" ht="15.75" customHeight="1">
      <c r="A118" s="110" t="str">
        <f t="shared" si="2"/>
        <v/>
      </c>
      <c r="B118" s="100"/>
      <c r="I118" s="337">
        <v>6</v>
      </c>
      <c r="J118" s="338"/>
      <c r="K118" s="339"/>
      <c r="L118" s="341">
        <v>14400</v>
      </c>
      <c r="M118" s="338"/>
      <c r="N118" s="338"/>
      <c r="O118" s="338"/>
      <c r="P118" s="338"/>
      <c r="Q118" s="338"/>
      <c r="R118" s="340">
        <f t="shared" si="3"/>
        <v>0.5</v>
      </c>
      <c r="S118" s="218"/>
      <c r="T118" s="218"/>
      <c r="U118" s="342">
        <f t="shared" si="0"/>
        <v>1440</v>
      </c>
      <c r="V118" s="342"/>
      <c r="W118" s="342"/>
      <c r="X118" s="342"/>
      <c r="Y118" s="342"/>
      <c r="Z118" s="343"/>
      <c r="AA118" s="340">
        <f t="shared" si="4"/>
        <v>1</v>
      </c>
      <c r="AB118" s="218"/>
      <c r="AC118" s="218"/>
      <c r="AD118" s="342">
        <f t="shared" si="1"/>
        <v>2880</v>
      </c>
      <c r="AE118" s="342"/>
      <c r="AF118" s="342"/>
      <c r="AG118" s="342"/>
      <c r="AH118" s="342"/>
      <c r="AI118" s="343"/>
    </row>
    <row r="119" spans="1:35" s="23" customFormat="1" ht="15.75" customHeight="1">
      <c r="A119" s="110" t="str">
        <f t="shared" si="2"/>
        <v/>
      </c>
      <c r="B119" s="100"/>
      <c r="I119" s="337">
        <v>7</v>
      </c>
      <c r="J119" s="338"/>
      <c r="K119" s="339"/>
      <c r="L119" s="341">
        <v>40600</v>
      </c>
      <c r="M119" s="338"/>
      <c r="N119" s="338"/>
      <c r="O119" s="338"/>
      <c r="P119" s="338"/>
      <c r="Q119" s="338"/>
      <c r="R119" s="340">
        <f t="shared" si="3"/>
        <v>0.5</v>
      </c>
      <c r="S119" s="218"/>
      <c r="T119" s="218"/>
      <c r="U119" s="342">
        <f t="shared" si="0"/>
        <v>4060</v>
      </c>
      <c r="V119" s="342"/>
      <c r="W119" s="342"/>
      <c r="X119" s="342"/>
      <c r="Y119" s="342"/>
      <c r="Z119" s="343"/>
      <c r="AA119" s="340">
        <f t="shared" si="4"/>
        <v>1</v>
      </c>
      <c r="AB119" s="218"/>
      <c r="AC119" s="218"/>
      <c r="AD119" s="342">
        <f t="shared" si="1"/>
        <v>8120</v>
      </c>
      <c r="AE119" s="342"/>
      <c r="AF119" s="342"/>
      <c r="AG119" s="342"/>
      <c r="AH119" s="342"/>
      <c r="AI119" s="343"/>
    </row>
    <row r="120" spans="1:35" s="23" customFormat="1" ht="15.75" customHeight="1">
      <c r="A120" s="110" t="str">
        <f t="shared" si="2"/>
        <v/>
      </c>
      <c r="B120" s="100"/>
      <c r="I120" s="337">
        <v>8</v>
      </c>
      <c r="J120" s="338"/>
      <c r="K120" s="339"/>
      <c r="L120" s="341">
        <v>30900</v>
      </c>
      <c r="M120" s="338"/>
      <c r="N120" s="338"/>
      <c r="O120" s="338"/>
      <c r="P120" s="338"/>
      <c r="Q120" s="338"/>
      <c r="R120" s="340">
        <f t="shared" si="3"/>
        <v>0.5</v>
      </c>
      <c r="S120" s="218"/>
      <c r="T120" s="218"/>
      <c r="U120" s="342">
        <f t="shared" si="0"/>
        <v>3090</v>
      </c>
      <c r="V120" s="342"/>
      <c r="W120" s="342"/>
      <c r="X120" s="342"/>
      <c r="Y120" s="342"/>
      <c r="Z120" s="343"/>
      <c r="AA120" s="340">
        <f t="shared" si="4"/>
        <v>1</v>
      </c>
      <c r="AB120" s="218"/>
      <c r="AC120" s="218"/>
      <c r="AD120" s="342">
        <f t="shared" si="1"/>
        <v>6180</v>
      </c>
      <c r="AE120" s="342"/>
      <c r="AF120" s="342"/>
      <c r="AG120" s="342"/>
      <c r="AH120" s="342"/>
      <c r="AI120" s="343"/>
    </row>
    <row r="121" spans="1:35" s="23" customFormat="1" ht="15.75" customHeight="1">
      <c r="A121" s="110" t="str">
        <f t="shared" si="2"/>
        <v/>
      </c>
      <c r="B121" s="100"/>
      <c r="I121" s="337">
        <v>9</v>
      </c>
      <c r="J121" s="338"/>
      <c r="K121" s="339"/>
      <c r="L121" s="341">
        <v>106000</v>
      </c>
      <c r="M121" s="338"/>
      <c r="N121" s="338"/>
      <c r="O121" s="338"/>
      <c r="P121" s="338"/>
      <c r="Q121" s="338"/>
      <c r="R121" s="340">
        <f t="shared" si="3"/>
        <v>0.5</v>
      </c>
      <c r="S121" s="218"/>
      <c r="T121" s="218"/>
      <c r="U121" s="342">
        <f t="shared" si="0"/>
        <v>10600</v>
      </c>
      <c r="V121" s="342"/>
      <c r="W121" s="342"/>
      <c r="X121" s="342"/>
      <c r="Y121" s="342"/>
      <c r="Z121" s="343"/>
      <c r="AA121" s="340">
        <f t="shared" si="4"/>
        <v>1</v>
      </c>
      <c r="AB121" s="218"/>
      <c r="AC121" s="218"/>
      <c r="AD121" s="342">
        <f t="shared" si="1"/>
        <v>21200</v>
      </c>
      <c r="AE121" s="342"/>
      <c r="AF121" s="342"/>
      <c r="AG121" s="342"/>
      <c r="AH121" s="342"/>
      <c r="AI121" s="343"/>
    </row>
    <row r="122" spans="1:35" s="23" customFormat="1" ht="15.75" customHeight="1">
      <c r="A122" s="110" t="str">
        <f t="shared" si="2"/>
        <v>×</v>
      </c>
      <c r="B122" s="100"/>
      <c r="I122" s="337"/>
      <c r="J122" s="338"/>
      <c r="K122" s="339"/>
      <c r="L122" s="341"/>
      <c r="M122" s="338"/>
      <c r="N122" s="338"/>
      <c r="O122" s="338"/>
      <c r="P122" s="338"/>
      <c r="Q122" s="338"/>
      <c r="R122" s="340">
        <f t="shared" si="3"/>
        <v>0.5</v>
      </c>
      <c r="S122" s="218"/>
      <c r="T122" s="218"/>
      <c r="U122" s="342">
        <f t="shared" si="0"/>
        <v>0</v>
      </c>
      <c r="V122" s="342"/>
      <c r="W122" s="342"/>
      <c r="X122" s="342"/>
      <c r="Y122" s="342"/>
      <c r="Z122" s="343"/>
      <c r="AA122" s="340">
        <f t="shared" si="4"/>
        <v>1</v>
      </c>
      <c r="AB122" s="218"/>
      <c r="AC122" s="218"/>
      <c r="AD122" s="342">
        <f t="shared" si="1"/>
        <v>0</v>
      </c>
      <c r="AE122" s="342"/>
      <c r="AF122" s="342"/>
      <c r="AG122" s="342"/>
      <c r="AH122" s="342"/>
      <c r="AI122" s="343"/>
    </row>
    <row r="123" spans="1:35" s="23" customFormat="1" ht="15.75" customHeight="1">
      <c r="A123" s="110" t="str">
        <f t="shared" si="2"/>
        <v>×</v>
      </c>
      <c r="B123" s="100"/>
      <c r="I123" s="337"/>
      <c r="J123" s="338"/>
      <c r="K123" s="339"/>
      <c r="L123" s="341"/>
      <c r="M123" s="338"/>
      <c r="N123" s="338"/>
      <c r="O123" s="338"/>
      <c r="P123" s="338"/>
      <c r="Q123" s="338"/>
      <c r="R123" s="340">
        <f t="shared" ref="R123:R127" si="5">R122</f>
        <v>0.5</v>
      </c>
      <c r="S123" s="218"/>
      <c r="T123" s="218"/>
      <c r="U123" s="342">
        <f t="shared" si="0"/>
        <v>0</v>
      </c>
      <c r="V123" s="342"/>
      <c r="W123" s="342"/>
      <c r="X123" s="342"/>
      <c r="Y123" s="342"/>
      <c r="Z123" s="343"/>
      <c r="AA123" s="340">
        <f t="shared" si="4"/>
        <v>1</v>
      </c>
      <c r="AB123" s="218"/>
      <c r="AC123" s="218"/>
      <c r="AD123" s="342">
        <f t="shared" si="1"/>
        <v>0</v>
      </c>
      <c r="AE123" s="342"/>
      <c r="AF123" s="342"/>
      <c r="AG123" s="342"/>
      <c r="AH123" s="342"/>
      <c r="AI123" s="343"/>
    </row>
    <row r="124" spans="1:35" s="23" customFormat="1" ht="15.75" customHeight="1">
      <c r="A124" s="110" t="str">
        <f t="shared" si="2"/>
        <v>×</v>
      </c>
      <c r="B124" s="100"/>
      <c r="I124" s="337"/>
      <c r="J124" s="338"/>
      <c r="K124" s="339"/>
      <c r="L124" s="341"/>
      <c r="M124" s="338"/>
      <c r="N124" s="338"/>
      <c r="O124" s="338"/>
      <c r="P124" s="338"/>
      <c r="Q124" s="338"/>
      <c r="R124" s="340">
        <f t="shared" si="5"/>
        <v>0.5</v>
      </c>
      <c r="S124" s="218"/>
      <c r="T124" s="218"/>
      <c r="U124" s="342">
        <f t="shared" si="0"/>
        <v>0</v>
      </c>
      <c r="V124" s="342"/>
      <c r="W124" s="342"/>
      <c r="X124" s="342"/>
      <c r="Y124" s="342"/>
      <c r="Z124" s="343"/>
      <c r="AA124" s="340">
        <f t="shared" si="4"/>
        <v>1</v>
      </c>
      <c r="AB124" s="218"/>
      <c r="AC124" s="218"/>
      <c r="AD124" s="342">
        <f t="shared" si="1"/>
        <v>0</v>
      </c>
      <c r="AE124" s="342"/>
      <c r="AF124" s="342"/>
      <c r="AG124" s="342"/>
      <c r="AH124" s="342"/>
      <c r="AI124" s="343"/>
    </row>
    <row r="125" spans="1:35" s="23" customFormat="1" ht="15.75" customHeight="1">
      <c r="A125" s="110" t="str">
        <f t="shared" si="2"/>
        <v>×</v>
      </c>
      <c r="B125" s="100"/>
      <c r="I125" s="337"/>
      <c r="J125" s="338"/>
      <c r="K125" s="339"/>
      <c r="L125" s="341"/>
      <c r="M125" s="338"/>
      <c r="N125" s="338"/>
      <c r="O125" s="338"/>
      <c r="P125" s="338"/>
      <c r="Q125" s="338"/>
      <c r="R125" s="340">
        <f t="shared" si="5"/>
        <v>0.5</v>
      </c>
      <c r="S125" s="218"/>
      <c r="T125" s="218"/>
      <c r="U125" s="342">
        <f t="shared" si="0"/>
        <v>0</v>
      </c>
      <c r="V125" s="342"/>
      <c r="W125" s="342"/>
      <c r="X125" s="342"/>
      <c r="Y125" s="342"/>
      <c r="Z125" s="343"/>
      <c r="AA125" s="340">
        <f t="shared" si="4"/>
        <v>1</v>
      </c>
      <c r="AB125" s="218"/>
      <c r="AC125" s="218"/>
      <c r="AD125" s="342">
        <f t="shared" si="1"/>
        <v>0</v>
      </c>
      <c r="AE125" s="342"/>
      <c r="AF125" s="342"/>
      <c r="AG125" s="342"/>
      <c r="AH125" s="342"/>
      <c r="AI125" s="343"/>
    </row>
    <row r="126" spans="1:35" s="23" customFormat="1" ht="15.75" customHeight="1">
      <c r="A126" s="110" t="str">
        <f t="shared" si="2"/>
        <v>×</v>
      </c>
      <c r="B126" s="100"/>
      <c r="I126" s="337"/>
      <c r="J126" s="338"/>
      <c r="K126" s="339"/>
      <c r="L126" s="341"/>
      <c r="M126" s="338"/>
      <c r="N126" s="338"/>
      <c r="O126" s="338"/>
      <c r="P126" s="338"/>
      <c r="Q126" s="338"/>
      <c r="R126" s="340">
        <f t="shared" si="5"/>
        <v>0.5</v>
      </c>
      <c r="S126" s="218"/>
      <c r="T126" s="218"/>
      <c r="U126" s="342">
        <f t="shared" si="0"/>
        <v>0</v>
      </c>
      <c r="V126" s="342"/>
      <c r="W126" s="342"/>
      <c r="X126" s="342"/>
      <c r="Y126" s="342"/>
      <c r="Z126" s="343"/>
      <c r="AA126" s="340">
        <f t="shared" si="4"/>
        <v>1</v>
      </c>
      <c r="AB126" s="218"/>
      <c r="AC126" s="218"/>
      <c r="AD126" s="342">
        <f t="shared" si="1"/>
        <v>0</v>
      </c>
      <c r="AE126" s="342"/>
      <c r="AF126" s="342"/>
      <c r="AG126" s="342"/>
      <c r="AH126" s="342"/>
      <c r="AI126" s="343"/>
    </row>
    <row r="127" spans="1:35" s="23" customFormat="1" ht="15.75" customHeight="1">
      <c r="A127" s="110" t="str">
        <f t="shared" si="2"/>
        <v>×</v>
      </c>
      <c r="B127" s="100"/>
      <c r="I127" s="337"/>
      <c r="J127" s="338"/>
      <c r="K127" s="339"/>
      <c r="L127" s="341"/>
      <c r="M127" s="338"/>
      <c r="N127" s="338"/>
      <c r="O127" s="338"/>
      <c r="P127" s="338"/>
      <c r="Q127" s="338"/>
      <c r="R127" s="340">
        <f t="shared" si="5"/>
        <v>0.5</v>
      </c>
      <c r="S127" s="218"/>
      <c r="T127" s="218"/>
      <c r="U127" s="342">
        <f t="shared" si="0"/>
        <v>0</v>
      </c>
      <c r="V127" s="342"/>
      <c r="W127" s="342"/>
      <c r="X127" s="342"/>
      <c r="Y127" s="342"/>
      <c r="Z127" s="343"/>
      <c r="AA127" s="340">
        <f t="shared" si="4"/>
        <v>1</v>
      </c>
      <c r="AB127" s="218"/>
      <c r="AC127" s="218"/>
      <c r="AD127" s="342">
        <f t="shared" si="1"/>
        <v>0</v>
      </c>
      <c r="AE127" s="342"/>
      <c r="AF127" s="342"/>
      <c r="AG127" s="342"/>
      <c r="AH127" s="342"/>
      <c r="AI127" s="343"/>
    </row>
    <row r="128" spans="1:35" s="23" customFormat="1" ht="15.75" customHeight="1">
      <c r="A128" s="110" t="str">
        <f t="shared" si="2"/>
        <v>×</v>
      </c>
      <c r="B128" s="100"/>
      <c r="I128" s="337"/>
      <c r="J128" s="338"/>
      <c r="K128" s="339"/>
      <c r="L128" s="341"/>
      <c r="M128" s="338"/>
      <c r="N128" s="338"/>
      <c r="O128" s="338"/>
      <c r="P128" s="338"/>
      <c r="Q128" s="338"/>
      <c r="R128" s="340">
        <f t="shared" ref="R128:R129" si="6">R127</f>
        <v>0.5</v>
      </c>
      <c r="S128" s="218"/>
      <c r="T128" s="218"/>
      <c r="U128" s="342">
        <f t="shared" si="0"/>
        <v>0</v>
      </c>
      <c r="V128" s="342"/>
      <c r="W128" s="342"/>
      <c r="X128" s="342"/>
      <c r="Y128" s="342"/>
      <c r="Z128" s="343"/>
      <c r="AA128" s="340">
        <f t="shared" si="4"/>
        <v>1</v>
      </c>
      <c r="AB128" s="218"/>
      <c r="AC128" s="218"/>
      <c r="AD128" s="342">
        <f t="shared" si="1"/>
        <v>0</v>
      </c>
      <c r="AE128" s="342"/>
      <c r="AF128" s="342"/>
      <c r="AG128" s="342"/>
      <c r="AH128" s="342"/>
      <c r="AI128" s="343"/>
    </row>
    <row r="129" spans="1:35" s="23" customFormat="1" ht="15.75" customHeight="1">
      <c r="A129" s="110" t="str">
        <f t="shared" si="2"/>
        <v>×</v>
      </c>
      <c r="B129" s="100"/>
      <c r="I129" s="488"/>
      <c r="J129" s="489"/>
      <c r="K129" s="490"/>
      <c r="L129" s="491"/>
      <c r="M129" s="489"/>
      <c r="N129" s="489"/>
      <c r="O129" s="489"/>
      <c r="P129" s="489"/>
      <c r="Q129" s="489"/>
      <c r="R129" s="487">
        <f t="shared" si="6"/>
        <v>0.5</v>
      </c>
      <c r="S129" s="250"/>
      <c r="T129" s="250"/>
      <c r="U129" s="388">
        <f t="shared" si="0"/>
        <v>0</v>
      </c>
      <c r="V129" s="388"/>
      <c r="W129" s="388"/>
      <c r="X129" s="388"/>
      <c r="Y129" s="388"/>
      <c r="Z129" s="389"/>
      <c r="AA129" s="487">
        <f t="shared" si="4"/>
        <v>1</v>
      </c>
      <c r="AB129" s="250"/>
      <c r="AC129" s="250"/>
      <c r="AD129" s="388">
        <f t="shared" si="1"/>
        <v>0</v>
      </c>
      <c r="AE129" s="388"/>
      <c r="AF129" s="388"/>
      <c r="AG129" s="388"/>
      <c r="AH129" s="388"/>
      <c r="AI129" s="389"/>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588</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62" t="s">
        <v>84</v>
      </c>
      <c r="H141" s="262"/>
      <c r="I141" s="22" t="s">
        <v>26</v>
      </c>
      <c r="J141" s="262">
        <v>1.8</v>
      </c>
      <c r="K141" s="262"/>
      <c r="L141" s="262" t="s">
        <v>62</v>
      </c>
      <c r="M141" s="262"/>
      <c r="N141" s="262" t="s">
        <v>63</v>
      </c>
      <c r="O141" s="262"/>
      <c r="P141" s="22" t="s">
        <v>64</v>
      </c>
      <c r="Q141" s="336">
        <v>-0.75</v>
      </c>
      <c r="R141" s="336"/>
    </row>
    <row r="142" spans="1:35" s="23" customFormat="1" ht="15.75" customHeight="1"/>
    <row r="143" spans="1:35" s="23" customFormat="1" ht="15.75" customHeight="1">
      <c r="G143" s="23" t="s">
        <v>85</v>
      </c>
    </row>
    <row r="144" spans="1:35" s="23" customFormat="1" ht="15.75" customHeight="1">
      <c r="G144" s="262" t="s">
        <v>84</v>
      </c>
      <c r="H144" s="262"/>
      <c r="I144" s="22" t="s">
        <v>26</v>
      </c>
      <c r="J144" s="262">
        <v>3.6</v>
      </c>
      <c r="K144" s="262"/>
      <c r="L144" s="262" t="s">
        <v>62</v>
      </c>
      <c r="M144" s="262"/>
      <c r="N144" s="262" t="s">
        <v>63</v>
      </c>
      <c r="O144" s="262"/>
      <c r="P144" s="22" t="s">
        <v>64</v>
      </c>
      <c r="Q144" s="336">
        <v>-0.75</v>
      </c>
      <c r="R144" s="336"/>
    </row>
    <row r="145" spans="1:35" s="23" customFormat="1" ht="15.75" customHeight="1"/>
    <row r="146" spans="1:35" s="23" customFormat="1" ht="15.75" customHeight="1">
      <c r="H146" s="23" t="s">
        <v>65</v>
      </c>
      <c r="K146" s="262" t="s">
        <v>84</v>
      </c>
      <c r="L146" s="262"/>
      <c r="M146" s="22" t="s">
        <v>2</v>
      </c>
      <c r="N146" s="23" t="s">
        <v>86</v>
      </c>
    </row>
    <row r="147" spans="1:35" s="23" customFormat="1" ht="15.75" customHeight="1">
      <c r="K147" s="262" t="s">
        <v>62</v>
      </c>
      <c r="L147" s="262"/>
      <c r="M147" s="22" t="s">
        <v>2</v>
      </c>
      <c r="N147" s="23" t="s">
        <v>76</v>
      </c>
    </row>
    <row r="148" spans="1:35" s="23" customFormat="1" ht="15.75" customHeight="1">
      <c r="K148" s="262" t="s">
        <v>63</v>
      </c>
      <c r="L148" s="262"/>
      <c r="M148" s="22" t="s">
        <v>2</v>
      </c>
      <c r="N148" s="23" t="s">
        <v>69</v>
      </c>
    </row>
    <row r="149" spans="1:35" s="23" customFormat="1" ht="15.75" customHeight="1">
      <c r="K149" s="262" t="s">
        <v>64</v>
      </c>
      <c r="L149" s="262"/>
      <c r="M149" s="22" t="s">
        <v>2</v>
      </c>
      <c r="N149" s="23" t="s">
        <v>405</v>
      </c>
      <c r="S149" s="38" t="s">
        <v>124</v>
      </c>
      <c r="T149" s="22" t="s">
        <v>26</v>
      </c>
      <c r="U149" s="325">
        <f>杭先端径</f>
        <v>1</v>
      </c>
      <c r="V149" s="325"/>
      <c r="W149" s="325"/>
      <c r="X149" s="23" t="s">
        <v>125</v>
      </c>
    </row>
    <row r="150" spans="1:35" s="23" customFormat="1" ht="15.75" customHeight="1">
      <c r="B150" s="100" t="s">
        <v>588</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9" t="s">
        <v>77</v>
      </c>
      <c r="H153" s="245"/>
      <c r="I153" s="404"/>
      <c r="J153" s="245" t="s">
        <v>408</v>
      </c>
      <c r="K153" s="258"/>
      <c r="L153" s="258"/>
      <c r="M153" s="397"/>
      <c r="N153" s="396" t="s">
        <v>397</v>
      </c>
      <c r="O153" s="258"/>
      <c r="P153" s="258"/>
      <c r="Q153" s="258"/>
      <c r="R153" s="258"/>
      <c r="S153" s="258"/>
      <c r="T153" s="259"/>
      <c r="U153" s="458" t="s">
        <v>398</v>
      </c>
      <c r="V153" s="258"/>
      <c r="W153" s="258"/>
      <c r="X153" s="258"/>
      <c r="Y153" s="258"/>
      <c r="Z153" s="258"/>
      <c r="AA153" s="258"/>
      <c r="AB153" s="258"/>
      <c r="AC153" s="258"/>
      <c r="AD153" s="258"/>
      <c r="AE153" s="258"/>
      <c r="AF153" s="258"/>
      <c r="AG153" s="258"/>
      <c r="AH153" s="258"/>
      <c r="AI153" s="259"/>
    </row>
    <row r="154" spans="1:35" s="23" customFormat="1" ht="15.75" customHeight="1">
      <c r="G154" s="403"/>
      <c r="H154" s="355"/>
      <c r="I154" s="405"/>
      <c r="J154" s="230"/>
      <c r="K154" s="230"/>
      <c r="L154" s="230"/>
      <c r="M154" s="398"/>
      <c r="N154" s="446" t="s">
        <v>68</v>
      </c>
      <c r="O154" s="230"/>
      <c r="P154" s="230"/>
      <c r="Q154" s="355" t="s">
        <v>409</v>
      </c>
      <c r="R154" s="230"/>
      <c r="S154" s="230"/>
      <c r="T154" s="386"/>
      <c r="U154" s="468" t="s">
        <v>68</v>
      </c>
      <c r="V154" s="230"/>
      <c r="W154" s="230"/>
      <c r="X154" s="355" t="s">
        <v>87</v>
      </c>
      <c r="Y154" s="230"/>
      <c r="Z154" s="230"/>
      <c r="AA154" s="230"/>
      <c r="AB154" s="230"/>
      <c r="AC154" s="230"/>
      <c r="AD154" s="355" t="s">
        <v>88</v>
      </c>
      <c r="AE154" s="230"/>
      <c r="AF154" s="230"/>
      <c r="AG154" s="230"/>
      <c r="AH154" s="230"/>
      <c r="AI154" s="386"/>
    </row>
    <row r="155" spans="1:35" s="23" customFormat="1" ht="15.75" customHeight="1">
      <c r="G155" s="403"/>
      <c r="H155" s="355"/>
      <c r="I155" s="405"/>
      <c r="J155" s="230"/>
      <c r="K155" s="230"/>
      <c r="L155" s="230"/>
      <c r="M155" s="398"/>
      <c r="N155" s="446"/>
      <c r="O155" s="230"/>
      <c r="P155" s="230"/>
      <c r="Q155" s="230"/>
      <c r="R155" s="230"/>
      <c r="S155" s="230"/>
      <c r="T155" s="386"/>
      <c r="U155" s="468"/>
      <c r="V155" s="230"/>
      <c r="W155" s="230"/>
      <c r="X155" s="355"/>
      <c r="Y155" s="230"/>
      <c r="Z155" s="230"/>
      <c r="AA155" s="230"/>
      <c r="AB155" s="230"/>
      <c r="AC155" s="230"/>
      <c r="AD155" s="355"/>
      <c r="AE155" s="230"/>
      <c r="AF155" s="230"/>
      <c r="AG155" s="230"/>
      <c r="AH155" s="230"/>
      <c r="AI155" s="386"/>
    </row>
    <row r="156" spans="1:35" s="23" customFormat="1" ht="15.75" customHeight="1">
      <c r="G156" s="300"/>
      <c r="H156" s="246"/>
      <c r="I156" s="406"/>
      <c r="J156" s="260"/>
      <c r="K156" s="260"/>
      <c r="L156" s="260"/>
      <c r="M156" s="399"/>
      <c r="N156" s="316"/>
      <c r="O156" s="260"/>
      <c r="P156" s="260"/>
      <c r="Q156" s="260"/>
      <c r="R156" s="260"/>
      <c r="S156" s="260"/>
      <c r="T156" s="261"/>
      <c r="U156" s="402"/>
      <c r="V156" s="260"/>
      <c r="W156" s="260"/>
      <c r="X156" s="260"/>
      <c r="Y156" s="260"/>
      <c r="Z156" s="260"/>
      <c r="AA156" s="260"/>
      <c r="AB156" s="260"/>
      <c r="AC156" s="260"/>
      <c r="AD156" s="260"/>
      <c r="AE156" s="260"/>
      <c r="AF156" s="260"/>
      <c r="AG156" s="260"/>
      <c r="AH156" s="260"/>
      <c r="AI156" s="261"/>
    </row>
    <row r="157" spans="1:35" s="23" customFormat="1" ht="15.75" customHeight="1">
      <c r="A157" s="110" t="str">
        <f t="shared" ref="A157:A172" si="7">IF(J157="","×","")</f>
        <v/>
      </c>
      <c r="B157" s="100"/>
      <c r="G157" s="304">
        <f t="shared" ref="G157:G172" si="8">IF(I114="","",I114)</f>
        <v>2</v>
      </c>
      <c r="H157" s="226"/>
      <c r="I157" s="344"/>
      <c r="J157" s="226">
        <f t="shared" ref="J157:J172" si="9">IF(L114="","",L114)</f>
        <v>7500</v>
      </c>
      <c r="K157" s="226"/>
      <c r="L157" s="226"/>
      <c r="M157" s="350"/>
      <c r="N157" s="348">
        <f>R114</f>
        <v>0.5</v>
      </c>
      <c r="O157" s="349"/>
      <c r="P157" s="349"/>
      <c r="Q157" s="226">
        <f t="shared" ref="Q157:Q172" si="10">IF(J157="","",ROUND($J$141*$N$157*J157*$U$149^$Q$141,0))</f>
        <v>6750</v>
      </c>
      <c r="R157" s="226"/>
      <c r="S157" s="226"/>
      <c r="T157" s="344"/>
      <c r="U157" s="387">
        <f>AA114</f>
        <v>1</v>
      </c>
      <c r="V157" s="349"/>
      <c r="W157" s="349"/>
      <c r="X157" s="226">
        <f t="shared" ref="X157:X172" si="11">IF(J157="","",ROUND($J$141*$U$157*J157*$U$149^$Q$144,0))</f>
        <v>13500</v>
      </c>
      <c r="Y157" s="226"/>
      <c r="Z157" s="226"/>
      <c r="AA157" s="226"/>
      <c r="AB157" s="226"/>
      <c r="AC157" s="226"/>
      <c r="AD157" s="226">
        <f t="shared" ref="AD157:AD172" si="12">IF(J157="","",ROUND($J$144*$U$157*J157*$U$149^$Q$144,0))</f>
        <v>27000</v>
      </c>
      <c r="AE157" s="226"/>
      <c r="AF157" s="226"/>
      <c r="AG157" s="226"/>
      <c r="AH157" s="226"/>
      <c r="AI157" s="344"/>
    </row>
    <row r="158" spans="1:35" s="23" customFormat="1" ht="15.75" customHeight="1">
      <c r="A158" s="110" t="str">
        <f t="shared" si="7"/>
        <v/>
      </c>
      <c r="B158" s="100"/>
      <c r="G158" s="265">
        <f t="shared" si="8"/>
        <v>3</v>
      </c>
      <c r="H158" s="266"/>
      <c r="I158" s="351"/>
      <c r="J158" s="266">
        <f t="shared" si="9"/>
        <v>0</v>
      </c>
      <c r="K158" s="266"/>
      <c r="L158" s="266"/>
      <c r="M158" s="352"/>
      <c r="N158" s="345">
        <f>N157</f>
        <v>0.5</v>
      </c>
      <c r="O158" s="264"/>
      <c r="P158" s="264"/>
      <c r="Q158" s="266">
        <f t="shared" si="10"/>
        <v>0</v>
      </c>
      <c r="R158" s="266"/>
      <c r="S158" s="266"/>
      <c r="T158" s="351"/>
      <c r="U158" s="263">
        <f>U157</f>
        <v>1</v>
      </c>
      <c r="V158" s="264"/>
      <c r="W158" s="264"/>
      <c r="X158" s="266">
        <f t="shared" si="11"/>
        <v>0</v>
      </c>
      <c r="Y158" s="266"/>
      <c r="Z158" s="266"/>
      <c r="AA158" s="266"/>
      <c r="AB158" s="266"/>
      <c r="AC158" s="266"/>
      <c r="AD158" s="266">
        <f t="shared" si="12"/>
        <v>0</v>
      </c>
      <c r="AE158" s="266"/>
      <c r="AF158" s="266"/>
      <c r="AG158" s="266"/>
      <c r="AH158" s="266"/>
      <c r="AI158" s="351"/>
    </row>
    <row r="159" spans="1:35" s="23" customFormat="1" ht="15.75" customHeight="1">
      <c r="A159" s="110" t="str">
        <f t="shared" si="7"/>
        <v/>
      </c>
      <c r="B159" s="100"/>
      <c r="G159" s="265">
        <f t="shared" si="8"/>
        <v>4</v>
      </c>
      <c r="H159" s="266"/>
      <c r="I159" s="351"/>
      <c r="J159" s="266">
        <f t="shared" si="9"/>
        <v>14400</v>
      </c>
      <c r="K159" s="266"/>
      <c r="L159" s="266"/>
      <c r="M159" s="352"/>
      <c r="N159" s="345">
        <f t="shared" ref="N159:N172" si="13">N158</f>
        <v>0.5</v>
      </c>
      <c r="O159" s="264"/>
      <c r="P159" s="264"/>
      <c r="Q159" s="266">
        <f t="shared" si="10"/>
        <v>12960</v>
      </c>
      <c r="R159" s="266"/>
      <c r="S159" s="266"/>
      <c r="T159" s="351"/>
      <c r="U159" s="263">
        <f t="shared" ref="U159:U172" si="14">U158</f>
        <v>1</v>
      </c>
      <c r="V159" s="264"/>
      <c r="W159" s="264"/>
      <c r="X159" s="266">
        <f t="shared" si="11"/>
        <v>25920</v>
      </c>
      <c r="Y159" s="266"/>
      <c r="Z159" s="266"/>
      <c r="AA159" s="266"/>
      <c r="AB159" s="266"/>
      <c r="AC159" s="266"/>
      <c r="AD159" s="266">
        <f t="shared" si="12"/>
        <v>51840</v>
      </c>
      <c r="AE159" s="266"/>
      <c r="AF159" s="266"/>
      <c r="AG159" s="266"/>
      <c r="AH159" s="266"/>
      <c r="AI159" s="351"/>
    </row>
    <row r="160" spans="1:35" s="23" customFormat="1" ht="15.75" customHeight="1">
      <c r="A160" s="110" t="str">
        <f t="shared" si="7"/>
        <v/>
      </c>
      <c r="B160" s="100"/>
      <c r="G160" s="265">
        <f t="shared" si="8"/>
        <v>5</v>
      </c>
      <c r="H160" s="266"/>
      <c r="I160" s="351"/>
      <c r="J160" s="266">
        <f t="shared" si="9"/>
        <v>14400</v>
      </c>
      <c r="K160" s="266"/>
      <c r="L160" s="266"/>
      <c r="M160" s="352"/>
      <c r="N160" s="345">
        <f t="shared" si="13"/>
        <v>0.5</v>
      </c>
      <c r="O160" s="264"/>
      <c r="P160" s="264"/>
      <c r="Q160" s="266">
        <f t="shared" si="10"/>
        <v>12960</v>
      </c>
      <c r="R160" s="266"/>
      <c r="S160" s="266"/>
      <c r="T160" s="351"/>
      <c r="U160" s="263">
        <f t="shared" si="14"/>
        <v>1</v>
      </c>
      <c r="V160" s="264"/>
      <c r="W160" s="264"/>
      <c r="X160" s="266">
        <f t="shared" si="11"/>
        <v>25920</v>
      </c>
      <c r="Y160" s="266"/>
      <c r="Z160" s="266"/>
      <c r="AA160" s="266"/>
      <c r="AB160" s="266"/>
      <c r="AC160" s="266"/>
      <c r="AD160" s="266">
        <f t="shared" si="12"/>
        <v>51840</v>
      </c>
      <c r="AE160" s="266"/>
      <c r="AF160" s="266"/>
      <c r="AG160" s="266"/>
      <c r="AH160" s="266"/>
      <c r="AI160" s="351"/>
    </row>
    <row r="161" spans="1:80" s="23" customFormat="1" ht="15.75" customHeight="1">
      <c r="A161" s="110" t="str">
        <f t="shared" si="7"/>
        <v/>
      </c>
      <c r="B161" s="100"/>
      <c r="G161" s="265">
        <f t="shared" si="8"/>
        <v>6</v>
      </c>
      <c r="H161" s="266"/>
      <c r="I161" s="351"/>
      <c r="J161" s="266">
        <f t="shared" si="9"/>
        <v>14400</v>
      </c>
      <c r="K161" s="266"/>
      <c r="L161" s="266"/>
      <c r="M161" s="352"/>
      <c r="N161" s="345">
        <f t="shared" si="13"/>
        <v>0.5</v>
      </c>
      <c r="O161" s="264"/>
      <c r="P161" s="264"/>
      <c r="Q161" s="266">
        <f t="shared" si="10"/>
        <v>12960</v>
      </c>
      <c r="R161" s="266"/>
      <c r="S161" s="266"/>
      <c r="T161" s="351"/>
      <c r="U161" s="263">
        <f t="shared" si="14"/>
        <v>1</v>
      </c>
      <c r="V161" s="264"/>
      <c r="W161" s="264"/>
      <c r="X161" s="266">
        <f t="shared" si="11"/>
        <v>25920</v>
      </c>
      <c r="Y161" s="266"/>
      <c r="Z161" s="266"/>
      <c r="AA161" s="266"/>
      <c r="AB161" s="266"/>
      <c r="AC161" s="266"/>
      <c r="AD161" s="266">
        <f t="shared" si="12"/>
        <v>51840</v>
      </c>
      <c r="AE161" s="266"/>
      <c r="AF161" s="266"/>
      <c r="AG161" s="266"/>
      <c r="AH161" s="266"/>
      <c r="AI161" s="351"/>
    </row>
    <row r="162" spans="1:80" s="23" customFormat="1" ht="15.75" customHeight="1">
      <c r="A162" s="110" t="str">
        <f t="shared" si="7"/>
        <v/>
      </c>
      <c r="B162" s="100"/>
      <c r="G162" s="265">
        <f t="shared" si="8"/>
        <v>7</v>
      </c>
      <c r="H162" s="266"/>
      <c r="I162" s="351"/>
      <c r="J162" s="266">
        <f t="shared" si="9"/>
        <v>40600</v>
      </c>
      <c r="K162" s="266"/>
      <c r="L162" s="266"/>
      <c r="M162" s="352"/>
      <c r="N162" s="345">
        <f t="shared" si="13"/>
        <v>0.5</v>
      </c>
      <c r="O162" s="264"/>
      <c r="P162" s="264"/>
      <c r="Q162" s="266">
        <f t="shared" si="10"/>
        <v>36540</v>
      </c>
      <c r="R162" s="266"/>
      <c r="S162" s="266"/>
      <c r="T162" s="351"/>
      <c r="U162" s="263">
        <f t="shared" si="14"/>
        <v>1</v>
      </c>
      <c r="V162" s="264"/>
      <c r="W162" s="264"/>
      <c r="X162" s="266">
        <f t="shared" si="11"/>
        <v>73080</v>
      </c>
      <c r="Y162" s="266"/>
      <c r="Z162" s="266"/>
      <c r="AA162" s="266"/>
      <c r="AB162" s="266"/>
      <c r="AC162" s="266"/>
      <c r="AD162" s="266">
        <f t="shared" si="12"/>
        <v>146160</v>
      </c>
      <c r="AE162" s="266"/>
      <c r="AF162" s="266"/>
      <c r="AG162" s="266"/>
      <c r="AH162" s="266"/>
      <c r="AI162" s="351"/>
    </row>
    <row r="163" spans="1:80" s="23" customFormat="1" ht="15.75" customHeight="1">
      <c r="A163" s="110" t="str">
        <f t="shared" si="7"/>
        <v/>
      </c>
      <c r="B163" s="100"/>
      <c r="G163" s="265">
        <f t="shared" si="8"/>
        <v>8</v>
      </c>
      <c r="H163" s="266"/>
      <c r="I163" s="351"/>
      <c r="J163" s="266">
        <f t="shared" si="9"/>
        <v>30900</v>
      </c>
      <c r="K163" s="266"/>
      <c r="L163" s="266"/>
      <c r="M163" s="352"/>
      <c r="N163" s="345">
        <f t="shared" si="13"/>
        <v>0.5</v>
      </c>
      <c r="O163" s="264"/>
      <c r="P163" s="264"/>
      <c r="Q163" s="266">
        <f t="shared" si="10"/>
        <v>27810</v>
      </c>
      <c r="R163" s="266"/>
      <c r="S163" s="266"/>
      <c r="T163" s="351"/>
      <c r="U163" s="263">
        <f t="shared" si="14"/>
        <v>1</v>
      </c>
      <c r="V163" s="264"/>
      <c r="W163" s="264"/>
      <c r="X163" s="266">
        <f t="shared" si="11"/>
        <v>55620</v>
      </c>
      <c r="Y163" s="266"/>
      <c r="Z163" s="266"/>
      <c r="AA163" s="266"/>
      <c r="AB163" s="266"/>
      <c r="AC163" s="266"/>
      <c r="AD163" s="266">
        <f t="shared" si="12"/>
        <v>111240</v>
      </c>
      <c r="AE163" s="266"/>
      <c r="AF163" s="266"/>
      <c r="AG163" s="266"/>
      <c r="AH163" s="266"/>
      <c r="AI163" s="351"/>
    </row>
    <row r="164" spans="1:80" s="23" customFormat="1" ht="15.75" customHeight="1">
      <c r="A164" s="110" t="str">
        <f t="shared" si="7"/>
        <v/>
      </c>
      <c r="B164" s="100"/>
      <c r="G164" s="265">
        <f t="shared" si="8"/>
        <v>9</v>
      </c>
      <c r="H164" s="266"/>
      <c r="I164" s="351"/>
      <c r="J164" s="266">
        <f t="shared" si="9"/>
        <v>106000</v>
      </c>
      <c r="K164" s="266"/>
      <c r="L164" s="266"/>
      <c r="M164" s="352"/>
      <c r="N164" s="345">
        <f t="shared" si="13"/>
        <v>0.5</v>
      </c>
      <c r="O164" s="264"/>
      <c r="P164" s="264"/>
      <c r="Q164" s="266">
        <f t="shared" si="10"/>
        <v>95400</v>
      </c>
      <c r="R164" s="266"/>
      <c r="S164" s="266"/>
      <c r="T164" s="351"/>
      <c r="U164" s="263">
        <f t="shared" si="14"/>
        <v>1</v>
      </c>
      <c r="V164" s="264"/>
      <c r="W164" s="264"/>
      <c r="X164" s="266">
        <f t="shared" si="11"/>
        <v>190800</v>
      </c>
      <c r="Y164" s="266"/>
      <c r="Z164" s="266"/>
      <c r="AA164" s="266"/>
      <c r="AB164" s="266"/>
      <c r="AC164" s="266"/>
      <c r="AD164" s="266">
        <f t="shared" si="12"/>
        <v>381600</v>
      </c>
      <c r="AE164" s="266"/>
      <c r="AF164" s="266"/>
      <c r="AG164" s="266"/>
      <c r="AH164" s="266"/>
      <c r="AI164" s="351"/>
    </row>
    <row r="165" spans="1:80" s="23" customFormat="1" ht="15.75" customHeight="1">
      <c r="A165" s="110" t="str">
        <f t="shared" si="7"/>
        <v>×</v>
      </c>
      <c r="B165" s="100"/>
      <c r="G165" s="265" t="str">
        <f t="shared" si="8"/>
        <v/>
      </c>
      <c r="H165" s="266"/>
      <c r="I165" s="351"/>
      <c r="J165" s="266" t="str">
        <f t="shared" si="9"/>
        <v/>
      </c>
      <c r="K165" s="266"/>
      <c r="L165" s="266"/>
      <c r="M165" s="352"/>
      <c r="N165" s="345">
        <f t="shared" si="13"/>
        <v>0.5</v>
      </c>
      <c r="O165" s="264"/>
      <c r="P165" s="264"/>
      <c r="Q165" s="266" t="str">
        <f t="shared" si="10"/>
        <v/>
      </c>
      <c r="R165" s="266"/>
      <c r="S165" s="266"/>
      <c r="T165" s="351"/>
      <c r="U165" s="263">
        <f t="shared" si="14"/>
        <v>1</v>
      </c>
      <c r="V165" s="264"/>
      <c r="W165" s="264"/>
      <c r="X165" s="266" t="str">
        <f t="shared" si="11"/>
        <v/>
      </c>
      <c r="Y165" s="266"/>
      <c r="Z165" s="266"/>
      <c r="AA165" s="266"/>
      <c r="AB165" s="266"/>
      <c r="AC165" s="266"/>
      <c r="AD165" s="266" t="str">
        <f t="shared" si="12"/>
        <v/>
      </c>
      <c r="AE165" s="266"/>
      <c r="AF165" s="266"/>
      <c r="AG165" s="266"/>
      <c r="AH165" s="266"/>
      <c r="AI165" s="351"/>
    </row>
    <row r="166" spans="1:80" s="23" customFormat="1" ht="15.75" customHeight="1">
      <c r="A166" s="110" t="str">
        <f t="shared" si="7"/>
        <v>×</v>
      </c>
      <c r="B166" s="100"/>
      <c r="G166" s="265" t="str">
        <f t="shared" si="8"/>
        <v/>
      </c>
      <c r="H166" s="266"/>
      <c r="I166" s="351"/>
      <c r="J166" s="266" t="str">
        <f t="shared" si="9"/>
        <v/>
      </c>
      <c r="K166" s="266"/>
      <c r="L166" s="266"/>
      <c r="M166" s="352"/>
      <c r="N166" s="345">
        <f t="shared" si="13"/>
        <v>0.5</v>
      </c>
      <c r="O166" s="264"/>
      <c r="P166" s="264"/>
      <c r="Q166" s="266" t="str">
        <f t="shared" si="10"/>
        <v/>
      </c>
      <c r="R166" s="266"/>
      <c r="S166" s="266"/>
      <c r="T166" s="351"/>
      <c r="U166" s="263">
        <f t="shared" si="14"/>
        <v>1</v>
      </c>
      <c r="V166" s="264"/>
      <c r="W166" s="264"/>
      <c r="X166" s="266" t="str">
        <f t="shared" si="11"/>
        <v/>
      </c>
      <c r="Y166" s="266"/>
      <c r="Z166" s="266"/>
      <c r="AA166" s="266"/>
      <c r="AB166" s="266"/>
      <c r="AC166" s="266"/>
      <c r="AD166" s="266" t="str">
        <f t="shared" si="12"/>
        <v/>
      </c>
      <c r="AE166" s="266"/>
      <c r="AF166" s="266"/>
      <c r="AG166" s="266"/>
      <c r="AH166" s="266"/>
      <c r="AI166" s="351"/>
    </row>
    <row r="167" spans="1:80" s="23" customFormat="1" ht="15.75" customHeight="1">
      <c r="A167" s="110" t="str">
        <f t="shared" si="7"/>
        <v>×</v>
      </c>
      <c r="B167" s="100"/>
      <c r="G167" s="265" t="str">
        <f t="shared" si="8"/>
        <v/>
      </c>
      <c r="H167" s="266"/>
      <c r="I167" s="351"/>
      <c r="J167" s="266" t="str">
        <f t="shared" si="9"/>
        <v/>
      </c>
      <c r="K167" s="266"/>
      <c r="L167" s="266"/>
      <c r="M167" s="352"/>
      <c r="N167" s="345">
        <f t="shared" si="13"/>
        <v>0.5</v>
      </c>
      <c r="O167" s="264"/>
      <c r="P167" s="264"/>
      <c r="Q167" s="266" t="str">
        <f t="shared" si="10"/>
        <v/>
      </c>
      <c r="R167" s="266"/>
      <c r="S167" s="266"/>
      <c r="T167" s="351"/>
      <c r="U167" s="263">
        <f t="shared" si="14"/>
        <v>1</v>
      </c>
      <c r="V167" s="264"/>
      <c r="W167" s="264"/>
      <c r="X167" s="266" t="str">
        <f t="shared" si="11"/>
        <v/>
      </c>
      <c r="Y167" s="266"/>
      <c r="Z167" s="266"/>
      <c r="AA167" s="266"/>
      <c r="AB167" s="266"/>
      <c r="AC167" s="266"/>
      <c r="AD167" s="266" t="str">
        <f t="shared" si="12"/>
        <v/>
      </c>
      <c r="AE167" s="266"/>
      <c r="AF167" s="266"/>
      <c r="AG167" s="266"/>
      <c r="AH167" s="266"/>
      <c r="AI167" s="351"/>
    </row>
    <row r="168" spans="1:80" s="23" customFormat="1" ht="15.75" customHeight="1">
      <c r="A168" s="110" t="str">
        <f t="shared" si="7"/>
        <v>×</v>
      </c>
      <c r="B168" s="100"/>
      <c r="G168" s="265" t="str">
        <f t="shared" si="8"/>
        <v/>
      </c>
      <c r="H168" s="266"/>
      <c r="I168" s="351"/>
      <c r="J168" s="266" t="str">
        <f t="shared" si="9"/>
        <v/>
      </c>
      <c r="K168" s="266"/>
      <c r="L168" s="266"/>
      <c r="M168" s="352"/>
      <c r="N168" s="345">
        <f t="shared" si="13"/>
        <v>0.5</v>
      </c>
      <c r="O168" s="264"/>
      <c r="P168" s="264"/>
      <c r="Q168" s="266" t="str">
        <f t="shared" si="10"/>
        <v/>
      </c>
      <c r="R168" s="266"/>
      <c r="S168" s="266"/>
      <c r="T168" s="351"/>
      <c r="U168" s="263">
        <f t="shared" si="14"/>
        <v>1</v>
      </c>
      <c r="V168" s="264"/>
      <c r="W168" s="264"/>
      <c r="X168" s="266" t="str">
        <f t="shared" si="11"/>
        <v/>
      </c>
      <c r="Y168" s="266"/>
      <c r="Z168" s="266"/>
      <c r="AA168" s="266"/>
      <c r="AB168" s="266"/>
      <c r="AC168" s="266"/>
      <c r="AD168" s="266" t="str">
        <f t="shared" si="12"/>
        <v/>
      </c>
      <c r="AE168" s="266"/>
      <c r="AF168" s="266"/>
      <c r="AG168" s="266"/>
      <c r="AH168" s="266"/>
      <c r="AI168" s="351"/>
    </row>
    <row r="169" spans="1:80" s="23" customFormat="1" ht="15.75" customHeight="1">
      <c r="A169" s="110" t="str">
        <f t="shared" si="7"/>
        <v>×</v>
      </c>
      <c r="B169" s="100"/>
      <c r="G169" s="265" t="str">
        <f t="shared" si="8"/>
        <v/>
      </c>
      <c r="H169" s="266"/>
      <c r="I169" s="351"/>
      <c r="J169" s="266" t="str">
        <f t="shared" si="9"/>
        <v/>
      </c>
      <c r="K169" s="266"/>
      <c r="L169" s="266"/>
      <c r="M169" s="352"/>
      <c r="N169" s="345">
        <f t="shared" si="13"/>
        <v>0.5</v>
      </c>
      <c r="O169" s="264"/>
      <c r="P169" s="264"/>
      <c r="Q169" s="266" t="str">
        <f t="shared" si="10"/>
        <v/>
      </c>
      <c r="R169" s="266"/>
      <c r="S169" s="266"/>
      <c r="T169" s="351"/>
      <c r="U169" s="263">
        <f t="shared" si="14"/>
        <v>1</v>
      </c>
      <c r="V169" s="264"/>
      <c r="W169" s="264"/>
      <c r="X169" s="266" t="str">
        <f t="shared" si="11"/>
        <v/>
      </c>
      <c r="Y169" s="266"/>
      <c r="Z169" s="266"/>
      <c r="AA169" s="266"/>
      <c r="AB169" s="266"/>
      <c r="AC169" s="266"/>
      <c r="AD169" s="266" t="str">
        <f t="shared" si="12"/>
        <v/>
      </c>
      <c r="AE169" s="266"/>
      <c r="AF169" s="266"/>
      <c r="AG169" s="266"/>
      <c r="AH169" s="266"/>
      <c r="AI169" s="351"/>
    </row>
    <row r="170" spans="1:80" s="23" customFormat="1" ht="15.75" customHeight="1">
      <c r="A170" s="110" t="str">
        <f t="shared" si="7"/>
        <v>×</v>
      </c>
      <c r="B170" s="100"/>
      <c r="G170" s="265" t="str">
        <f t="shared" si="8"/>
        <v/>
      </c>
      <c r="H170" s="266"/>
      <c r="I170" s="351"/>
      <c r="J170" s="266" t="str">
        <f t="shared" si="9"/>
        <v/>
      </c>
      <c r="K170" s="266"/>
      <c r="L170" s="266"/>
      <c r="M170" s="352"/>
      <c r="N170" s="345">
        <f t="shared" si="13"/>
        <v>0.5</v>
      </c>
      <c r="O170" s="264"/>
      <c r="P170" s="264"/>
      <c r="Q170" s="266" t="str">
        <f t="shared" si="10"/>
        <v/>
      </c>
      <c r="R170" s="266"/>
      <c r="S170" s="266"/>
      <c r="T170" s="351"/>
      <c r="U170" s="263">
        <f t="shared" si="14"/>
        <v>1</v>
      </c>
      <c r="V170" s="264"/>
      <c r="W170" s="264"/>
      <c r="X170" s="266" t="str">
        <f t="shared" si="11"/>
        <v/>
      </c>
      <c r="Y170" s="266"/>
      <c r="Z170" s="266"/>
      <c r="AA170" s="266"/>
      <c r="AB170" s="266"/>
      <c r="AC170" s="266"/>
      <c r="AD170" s="266" t="str">
        <f t="shared" si="12"/>
        <v/>
      </c>
      <c r="AE170" s="266"/>
      <c r="AF170" s="266"/>
      <c r="AG170" s="266"/>
      <c r="AH170" s="266"/>
      <c r="AI170" s="351"/>
    </row>
    <row r="171" spans="1:80" s="23" customFormat="1" ht="15.75" customHeight="1">
      <c r="A171" s="110" t="str">
        <f t="shared" si="7"/>
        <v>×</v>
      </c>
      <c r="B171" s="100"/>
      <c r="G171" s="265" t="str">
        <f t="shared" si="8"/>
        <v/>
      </c>
      <c r="H171" s="266"/>
      <c r="I171" s="351"/>
      <c r="J171" s="266" t="str">
        <f t="shared" si="9"/>
        <v/>
      </c>
      <c r="K171" s="266"/>
      <c r="L171" s="266"/>
      <c r="M171" s="352"/>
      <c r="N171" s="345">
        <f t="shared" si="13"/>
        <v>0.5</v>
      </c>
      <c r="O171" s="264"/>
      <c r="P171" s="264"/>
      <c r="Q171" s="266" t="str">
        <f t="shared" si="10"/>
        <v/>
      </c>
      <c r="R171" s="266"/>
      <c r="S171" s="266"/>
      <c r="T171" s="351"/>
      <c r="U171" s="263">
        <f t="shared" si="14"/>
        <v>1</v>
      </c>
      <c r="V171" s="264"/>
      <c r="W171" s="264"/>
      <c r="X171" s="266" t="str">
        <f t="shared" si="11"/>
        <v/>
      </c>
      <c r="Y171" s="266"/>
      <c r="Z171" s="266"/>
      <c r="AA171" s="266"/>
      <c r="AB171" s="266"/>
      <c r="AC171" s="266"/>
      <c r="AD171" s="266" t="str">
        <f t="shared" si="12"/>
        <v/>
      </c>
      <c r="AE171" s="266"/>
      <c r="AF171" s="266"/>
      <c r="AG171" s="266"/>
      <c r="AH171" s="266"/>
      <c r="AI171" s="351"/>
    </row>
    <row r="172" spans="1:80" s="23" customFormat="1" ht="15.75" customHeight="1">
      <c r="A172" s="110" t="str">
        <f t="shared" si="7"/>
        <v>×</v>
      </c>
      <c r="B172" s="100"/>
      <c r="G172" s="269" t="str">
        <f t="shared" si="8"/>
        <v/>
      </c>
      <c r="H172" s="270"/>
      <c r="I172" s="353"/>
      <c r="J172" s="270" t="str">
        <f t="shared" si="9"/>
        <v/>
      </c>
      <c r="K172" s="270"/>
      <c r="L172" s="270"/>
      <c r="M172" s="354"/>
      <c r="N172" s="346">
        <f t="shared" si="13"/>
        <v>0.5</v>
      </c>
      <c r="O172" s="347"/>
      <c r="P172" s="347"/>
      <c r="Q172" s="270" t="str">
        <f t="shared" si="10"/>
        <v/>
      </c>
      <c r="R172" s="270"/>
      <c r="S172" s="270"/>
      <c r="T172" s="353"/>
      <c r="U172" s="500">
        <f t="shared" si="14"/>
        <v>1</v>
      </c>
      <c r="V172" s="347"/>
      <c r="W172" s="347"/>
      <c r="X172" s="270" t="str">
        <f t="shared" si="11"/>
        <v/>
      </c>
      <c r="Y172" s="270"/>
      <c r="Z172" s="270"/>
      <c r="AA172" s="270"/>
      <c r="AB172" s="270"/>
      <c r="AC172" s="270"/>
      <c r="AD172" s="270" t="str">
        <f t="shared" si="12"/>
        <v/>
      </c>
      <c r="AE172" s="270"/>
      <c r="AF172" s="270"/>
      <c r="AG172" s="270"/>
      <c r="AH172" s="270"/>
      <c r="AI172" s="353"/>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588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2" t="s">
        <v>90</v>
      </c>
      <c r="H181" s="262"/>
      <c r="I181" s="22" t="s">
        <v>26</v>
      </c>
      <c r="J181" s="262" t="s">
        <v>91</v>
      </c>
      <c r="K181" s="262"/>
      <c r="L181" s="22" t="s">
        <v>92</v>
      </c>
      <c r="M181" s="262" t="s">
        <v>84</v>
      </c>
      <c r="N181" s="262"/>
    </row>
    <row r="182" spans="7:21" s="23" customFormat="1" ht="15.75" customHeight="1"/>
    <row r="183" spans="7:21" s="23" customFormat="1" ht="15.75" customHeight="1">
      <c r="H183" s="23" t="s">
        <v>3</v>
      </c>
      <c r="K183" s="262" t="s">
        <v>90</v>
      </c>
      <c r="L183" s="262"/>
      <c r="M183" s="22" t="s">
        <v>2</v>
      </c>
      <c r="N183" s="23" t="s">
        <v>93</v>
      </c>
    </row>
    <row r="184" spans="7:21" s="23" customFormat="1" ht="15.75" customHeight="1">
      <c r="K184" s="262" t="s">
        <v>84</v>
      </c>
      <c r="L184" s="262"/>
      <c r="M184" s="22" t="s">
        <v>2</v>
      </c>
      <c r="N184" s="23" t="s">
        <v>94</v>
      </c>
    </row>
    <row r="185" spans="7:21" s="23" customFormat="1" ht="15.75" customHeight="1">
      <c r="K185" s="262" t="s">
        <v>91</v>
      </c>
      <c r="L185" s="262"/>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62" t="s">
        <v>91</v>
      </c>
      <c r="O188" s="262"/>
      <c r="P188" s="22" t="s">
        <v>26</v>
      </c>
      <c r="Q188" s="23" t="s">
        <v>113</v>
      </c>
    </row>
    <row r="189" spans="7:21" s="23" customFormat="1" ht="15.75" customHeight="1">
      <c r="K189" s="262" t="s">
        <v>97</v>
      </c>
      <c r="L189" s="262"/>
      <c r="M189" s="22" t="s">
        <v>2</v>
      </c>
      <c r="N189" s="23" t="s">
        <v>98</v>
      </c>
    </row>
    <row r="190" spans="7:21" s="23" customFormat="1" ht="15.75" customHeight="1">
      <c r="K190" s="262" t="s">
        <v>100</v>
      </c>
      <c r="L190" s="262"/>
      <c r="M190" s="22" t="s">
        <v>2</v>
      </c>
      <c r="N190" s="23" t="s">
        <v>101</v>
      </c>
    </row>
    <row r="191" spans="7:21" s="23" customFormat="1" ht="15.75" customHeight="1">
      <c r="K191" s="22"/>
      <c r="L191" s="22"/>
      <c r="M191" s="22"/>
      <c r="N191" s="262" t="s">
        <v>100</v>
      </c>
      <c r="O191" s="262"/>
      <c r="P191" s="262" t="s">
        <v>26</v>
      </c>
      <c r="Q191" s="262" t="s">
        <v>103</v>
      </c>
      <c r="R191" s="262"/>
      <c r="S191" s="22" t="s">
        <v>6</v>
      </c>
      <c r="T191" s="262" t="s">
        <v>102</v>
      </c>
      <c r="U191" s="262"/>
    </row>
    <row r="192" spans="7:21" s="23" customFormat="1" ht="15.75" customHeight="1">
      <c r="K192" s="22"/>
      <c r="L192" s="22"/>
      <c r="M192" s="22"/>
      <c r="N192" s="262"/>
      <c r="O192" s="262"/>
      <c r="P192" s="262"/>
      <c r="Q192" s="38" t="s">
        <v>64</v>
      </c>
      <c r="R192" s="262" t="s">
        <v>104</v>
      </c>
      <c r="S192" s="262"/>
      <c r="T192" s="262"/>
      <c r="U192" s="262"/>
    </row>
    <row r="193" spans="8:26" s="23" customFormat="1" ht="15.75" customHeight="1">
      <c r="K193" s="262" t="s">
        <v>105</v>
      </c>
      <c r="L193" s="262"/>
      <c r="M193" s="22" t="s">
        <v>2</v>
      </c>
      <c r="N193" s="23" t="s">
        <v>111</v>
      </c>
    </row>
    <row r="194" spans="8:26" s="23" customFormat="1" ht="15.75" customHeight="1">
      <c r="K194" s="262" t="s">
        <v>106</v>
      </c>
      <c r="L194" s="262"/>
      <c r="M194" s="22" t="s">
        <v>2</v>
      </c>
      <c r="N194" s="23" t="s">
        <v>112</v>
      </c>
    </row>
    <row r="195" spans="8:26" s="23" customFormat="1" ht="15.75" customHeight="1">
      <c r="K195" s="262" t="s">
        <v>64</v>
      </c>
      <c r="L195" s="262"/>
      <c r="M195" s="22" t="s">
        <v>2</v>
      </c>
      <c r="N195" s="23" t="s">
        <v>67</v>
      </c>
    </row>
    <row r="196" spans="8:26" s="23" customFormat="1" ht="15.75" customHeight="1">
      <c r="K196" s="262" t="s">
        <v>109</v>
      </c>
      <c r="L196" s="262"/>
      <c r="M196" s="22" t="s">
        <v>2</v>
      </c>
      <c r="N196" s="23" t="s">
        <v>107</v>
      </c>
    </row>
    <row r="197" spans="8:26" s="23" customFormat="1" ht="15.75" customHeight="1">
      <c r="K197" s="262" t="s">
        <v>110</v>
      </c>
      <c r="L197" s="262"/>
      <c r="M197" s="22" t="s">
        <v>2</v>
      </c>
      <c r="N197" s="23" t="s">
        <v>108</v>
      </c>
    </row>
    <row r="198" spans="8:26" s="23" customFormat="1" ht="15.75" customHeight="1"/>
    <row r="199" spans="8:26" s="23" customFormat="1" ht="15.75" customHeight="1">
      <c r="H199" s="23" t="s">
        <v>580</v>
      </c>
    </row>
    <row r="200" spans="8:26" s="23" customFormat="1" ht="15.75" customHeight="1">
      <c r="I200" s="614" t="s">
        <v>584</v>
      </c>
      <c r="J200" s="262"/>
      <c r="K200" s="22" t="s">
        <v>26</v>
      </c>
      <c r="L200" s="467">
        <f>'入力 (1)'!線路_Lm</f>
        <v>3.75</v>
      </c>
      <c r="M200" s="467"/>
      <c r="N200" s="467"/>
      <c r="O200" s="23" t="s">
        <v>585</v>
      </c>
      <c r="P200" s="325">
        <f>杭先端径</f>
        <v>1</v>
      </c>
      <c r="Q200" s="325"/>
      <c r="R200" s="325"/>
      <c r="S200" s="22" t="s">
        <v>26</v>
      </c>
      <c r="T200" s="467">
        <f>L200/P200</f>
        <v>3.75</v>
      </c>
      <c r="U200" s="467"/>
      <c r="V200" s="467"/>
      <c r="W200" s="23" t="str">
        <f>IF(T200&gt;5,"＞","")</f>
        <v/>
      </c>
      <c r="X200" s="325" t="str">
        <f>IF(T200&gt;5,"5.0","")</f>
        <v/>
      </c>
      <c r="Y200" s="325"/>
      <c r="Z200" s="325"/>
    </row>
    <row r="201" spans="8:26" s="23" customFormat="1" ht="15.75" customHeight="1">
      <c r="I201" s="614" t="s">
        <v>583</v>
      </c>
      <c r="J201" s="262"/>
      <c r="K201" s="22" t="s">
        <v>26</v>
      </c>
      <c r="L201" s="467">
        <f>'入力 (1)'!線路_Ln</f>
        <v>3.75</v>
      </c>
      <c r="M201" s="467"/>
      <c r="N201" s="467"/>
      <c r="O201" s="23" t="s">
        <v>585</v>
      </c>
      <c r="P201" s="325">
        <f>杭先端径</f>
        <v>1</v>
      </c>
      <c r="Q201" s="325"/>
      <c r="R201" s="325"/>
      <c r="S201" s="22" t="s">
        <v>26</v>
      </c>
      <c r="T201" s="467">
        <f>L201/P201</f>
        <v>3.75</v>
      </c>
      <c r="U201" s="467"/>
      <c r="V201" s="467"/>
      <c r="W201" s="23" t="str">
        <f>IF(T201&gt;5,"＞","")</f>
        <v/>
      </c>
      <c r="X201" s="325" t="str">
        <f>IF(T201&gt;5,"5.0","")</f>
        <v/>
      </c>
      <c r="Y201" s="325"/>
      <c r="Z201" s="325"/>
    </row>
    <row r="202" spans="8:26" s="23" customFormat="1" ht="15.75" customHeight="1">
      <c r="I202" s="262" t="s">
        <v>109</v>
      </c>
      <c r="J202" s="262"/>
      <c r="K202" s="22" t="s">
        <v>26</v>
      </c>
      <c r="L202" s="262">
        <f>IF(T200&lt;=5,'入力 (1)'!線路_m,0)</f>
        <v>3</v>
      </c>
      <c r="M202" s="262"/>
      <c r="N202" s="262"/>
      <c r="P202" s="32"/>
      <c r="Q202" s="32"/>
      <c r="R202" s="32"/>
      <c r="S202" s="22"/>
      <c r="T202" s="32"/>
      <c r="U202" s="32"/>
      <c r="V202" s="32"/>
      <c r="X202" s="32"/>
      <c r="Y202" s="32"/>
      <c r="Z202" s="32"/>
    </row>
    <row r="203" spans="8:26" s="23" customFormat="1" ht="15.75" customHeight="1">
      <c r="I203" s="262" t="s">
        <v>110</v>
      </c>
      <c r="J203" s="262"/>
      <c r="K203" s="22" t="s">
        <v>26</v>
      </c>
      <c r="L203" s="262">
        <f>IF(T201&lt;=5,'入力 (1)'!線路_n,0)</f>
        <v>3</v>
      </c>
      <c r="M203" s="262"/>
      <c r="N203" s="262"/>
      <c r="P203" s="32"/>
      <c r="Q203" s="32"/>
      <c r="R203" s="32"/>
      <c r="S203" s="22"/>
      <c r="T203" s="32"/>
      <c r="U203" s="32"/>
      <c r="V203" s="32"/>
      <c r="X203" s="32"/>
      <c r="Y203" s="32"/>
      <c r="Z203" s="32"/>
    </row>
    <row r="204" spans="8:26" s="23" customFormat="1" ht="15.75" customHeight="1"/>
    <row r="205" spans="8:26" s="23" customFormat="1" ht="15.75" customHeight="1">
      <c r="H205" s="23" t="s">
        <v>582</v>
      </c>
    </row>
    <row r="206" spans="8:26" s="23" customFormat="1" ht="15.75" customHeight="1">
      <c r="I206" s="614" t="s">
        <v>584</v>
      </c>
      <c r="J206" s="262"/>
      <c r="K206" s="22" t="s">
        <v>26</v>
      </c>
      <c r="L206" s="467">
        <f>'入力 (1)'!直角_Lm</f>
        <v>3.75</v>
      </c>
      <c r="M206" s="467"/>
      <c r="N206" s="467"/>
      <c r="O206" s="23" t="s">
        <v>585</v>
      </c>
      <c r="P206" s="325">
        <f>杭先端径</f>
        <v>1</v>
      </c>
      <c r="Q206" s="325"/>
      <c r="R206" s="325"/>
      <c r="S206" s="22" t="s">
        <v>26</v>
      </c>
      <c r="T206" s="467">
        <f>L206/P206</f>
        <v>3.75</v>
      </c>
      <c r="U206" s="467"/>
      <c r="V206" s="467"/>
      <c r="W206" s="23" t="str">
        <f>IF(T206&gt;5,"＞","")</f>
        <v/>
      </c>
      <c r="X206" s="325" t="str">
        <f>IF(T206&gt;5,"5.0","")</f>
        <v/>
      </c>
      <c r="Y206" s="325"/>
      <c r="Z206" s="325"/>
    </row>
    <row r="207" spans="8:26" s="23" customFormat="1" ht="15.75" customHeight="1">
      <c r="I207" s="614" t="s">
        <v>583</v>
      </c>
      <c r="J207" s="262"/>
      <c r="K207" s="22" t="s">
        <v>26</v>
      </c>
      <c r="L207" s="467">
        <f>'入力 (1)'!直角_Ln</f>
        <v>3.75</v>
      </c>
      <c r="M207" s="467"/>
      <c r="N207" s="467"/>
      <c r="O207" s="23" t="s">
        <v>585</v>
      </c>
      <c r="P207" s="325">
        <f>杭先端径</f>
        <v>1</v>
      </c>
      <c r="Q207" s="325"/>
      <c r="R207" s="325"/>
      <c r="S207" s="22" t="s">
        <v>26</v>
      </c>
      <c r="T207" s="467">
        <f>L207/P207</f>
        <v>3.75</v>
      </c>
      <c r="U207" s="467"/>
      <c r="V207" s="467"/>
      <c r="W207" s="23" t="str">
        <f>IF(T207&gt;5,"＞","")</f>
        <v/>
      </c>
      <c r="X207" s="325" t="str">
        <f>IF(T207&gt;5,"5.0","")</f>
        <v/>
      </c>
      <c r="Y207" s="325"/>
      <c r="Z207" s="325"/>
    </row>
    <row r="208" spans="8:26" s="23" customFormat="1" ht="15.75" customHeight="1">
      <c r="I208" s="262" t="s">
        <v>109</v>
      </c>
      <c r="J208" s="262"/>
      <c r="K208" s="22" t="s">
        <v>26</v>
      </c>
      <c r="L208" s="262">
        <f>IF(T206&lt;=5,'入力 (1)'!直角_m,0)</f>
        <v>3</v>
      </c>
      <c r="M208" s="262"/>
      <c r="N208" s="262"/>
      <c r="P208" s="32"/>
      <c r="Q208" s="32"/>
      <c r="R208" s="32"/>
      <c r="S208" s="22"/>
      <c r="T208" s="32"/>
      <c r="U208" s="32"/>
      <c r="V208" s="32"/>
      <c r="X208" s="32"/>
      <c r="Y208" s="32"/>
      <c r="Z208" s="32"/>
    </row>
    <row r="209" spans="2:33" s="23" customFormat="1" ht="15.75" customHeight="1">
      <c r="I209" s="262" t="s">
        <v>110</v>
      </c>
      <c r="J209" s="262"/>
      <c r="K209" s="22" t="s">
        <v>26</v>
      </c>
      <c r="L209" s="262">
        <f>IF(T207&lt;=5,'入力 (1)'!直角_n,0)</f>
        <v>3</v>
      </c>
      <c r="M209" s="262"/>
      <c r="N209" s="262"/>
      <c r="P209" s="32"/>
      <c r="Q209" s="32"/>
      <c r="R209" s="32"/>
      <c r="S209" s="22"/>
      <c r="T209" s="32"/>
      <c r="U209" s="32"/>
      <c r="V209" s="32"/>
      <c r="X209" s="32"/>
      <c r="Y209" s="32"/>
      <c r="Z209" s="32"/>
    </row>
    <row r="210" spans="2:33" s="23" customFormat="1" ht="15.75" customHeight="1">
      <c r="B210" s="100" t="s">
        <v>588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9" t="s">
        <v>46</v>
      </c>
      <c r="I213" s="320"/>
      <c r="J213" s="320"/>
      <c r="K213" s="320"/>
      <c r="L213" s="321"/>
      <c r="M213" s="320" t="s">
        <v>97</v>
      </c>
      <c r="N213" s="320"/>
      <c r="O213" s="320"/>
      <c r="P213" s="293" t="s">
        <v>401</v>
      </c>
      <c r="Q213" s="293"/>
      <c r="R213" s="293"/>
      <c r="S213" s="293" t="s">
        <v>402</v>
      </c>
      <c r="T213" s="293"/>
      <c r="U213" s="293"/>
      <c r="V213" s="293" t="s">
        <v>403</v>
      </c>
      <c r="W213" s="293"/>
      <c r="X213" s="293"/>
      <c r="Y213" s="293" t="s">
        <v>404</v>
      </c>
      <c r="Z213" s="293"/>
      <c r="AA213" s="293"/>
      <c r="AB213" s="293" t="s">
        <v>99</v>
      </c>
      <c r="AC213" s="293"/>
      <c r="AD213" s="293"/>
      <c r="AE213" s="293" t="s">
        <v>91</v>
      </c>
      <c r="AF213" s="293"/>
      <c r="AG213" s="501"/>
    </row>
    <row r="214" spans="2:33" s="23" customFormat="1" ht="15.75" customHeight="1">
      <c r="H214" s="317" t="s">
        <v>581</v>
      </c>
      <c r="I214" s="298"/>
      <c r="J214" s="298"/>
      <c r="K214" s="298"/>
      <c r="L214" s="318"/>
      <c r="M214" s="298">
        <v>0.6</v>
      </c>
      <c r="N214" s="298"/>
      <c r="O214" s="298"/>
      <c r="P214" s="298">
        <f>L202</f>
        <v>3</v>
      </c>
      <c r="Q214" s="298"/>
      <c r="R214" s="298"/>
      <c r="S214" s="298">
        <f>L203</f>
        <v>3</v>
      </c>
      <c r="T214" s="298"/>
      <c r="U214" s="298"/>
      <c r="V214" s="315">
        <f>L200</f>
        <v>3.75</v>
      </c>
      <c r="W214" s="315"/>
      <c r="X214" s="315"/>
      <c r="Y214" s="315">
        <f>L201</f>
        <v>3.75</v>
      </c>
      <c r="Z214" s="315"/>
      <c r="AA214" s="315"/>
      <c r="AB214" s="315">
        <f>ROUND(IF(T200*T201=0,MAX(T200:V201),(P214*T200+S214*T201)/(P214+S214)),3)</f>
        <v>3.75</v>
      </c>
      <c r="AC214" s="315"/>
      <c r="AD214" s="315"/>
      <c r="AE214" s="313">
        <f>ROUND((1-5*(1-(0.6-0.25*$M$214)*AB214^(0.3+0.2*$M$214))*(1-(IF(P214=0,1,P214)^(-0.22))*(IF(S214=0,1,S214)^(-0.09))))^(4/3),4)</f>
        <v>0.60770000000000002</v>
      </c>
      <c r="AF214" s="313"/>
      <c r="AG214" s="314"/>
    </row>
    <row r="215" spans="2:33" s="23" customFormat="1" ht="15.75" customHeight="1">
      <c r="H215" s="316" t="s">
        <v>394</v>
      </c>
      <c r="I215" s="260"/>
      <c r="J215" s="260"/>
      <c r="K215" s="260"/>
      <c r="L215" s="261"/>
      <c r="M215" s="260"/>
      <c r="N215" s="260"/>
      <c r="O215" s="260"/>
      <c r="P215" s="260">
        <f>L208</f>
        <v>3</v>
      </c>
      <c r="Q215" s="260"/>
      <c r="R215" s="260"/>
      <c r="S215" s="260">
        <f>L209</f>
        <v>3</v>
      </c>
      <c r="T215" s="260"/>
      <c r="U215" s="260"/>
      <c r="V215" s="248">
        <f>L206</f>
        <v>3.75</v>
      </c>
      <c r="W215" s="248"/>
      <c r="X215" s="248"/>
      <c r="Y215" s="248">
        <f>L207</f>
        <v>3.75</v>
      </c>
      <c r="Z215" s="248"/>
      <c r="AA215" s="248"/>
      <c r="AB215" s="248">
        <f>ROUND(IF(T206*T207=0,MAX(T206:V207),(P215*T206+S215*T207)/(P215+S215)),3)</f>
        <v>3.75</v>
      </c>
      <c r="AC215" s="248"/>
      <c r="AD215" s="248"/>
      <c r="AE215" s="322">
        <f>ROUND((1-5*(1-(0.6-0.25*$M$214)*AB215^(0.3+0.2*$M$214))*(1-(IF(P215=0,1,P215)^(-0.22))*(IF(S215=0,1,S215)^(-0.09))))^(4/3),4)</f>
        <v>0.60770000000000002</v>
      </c>
      <c r="AF215" s="322"/>
      <c r="AG215" s="323"/>
    </row>
    <row r="216" spans="2:33" s="23" customFormat="1" ht="15.75" customHeight="1">
      <c r="B216" s="100" t="s">
        <v>588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2" t="s">
        <v>116</v>
      </c>
      <c r="H225" s="262"/>
      <c r="I225" s="22" t="s">
        <v>26</v>
      </c>
      <c r="J225" s="262" t="s">
        <v>61</v>
      </c>
      <c r="K225" s="262"/>
      <c r="L225" s="22" t="s">
        <v>92</v>
      </c>
      <c r="M225" s="262" t="s">
        <v>117</v>
      </c>
      <c r="N225" s="262"/>
    </row>
    <row r="226" spans="7:38" s="23" customFormat="1" ht="15.75" customHeight="1"/>
    <row r="227" spans="7:38" s="23" customFormat="1" ht="15.75" customHeight="1">
      <c r="H227" s="23" t="s">
        <v>3</v>
      </c>
      <c r="K227" s="262" t="s">
        <v>116</v>
      </c>
      <c r="L227" s="262"/>
      <c r="M227" s="22" t="s">
        <v>2</v>
      </c>
      <c r="N227" s="23" t="s">
        <v>118</v>
      </c>
    </row>
    <row r="228" spans="7:38" s="23" customFormat="1" ht="15.75" customHeight="1">
      <c r="K228" s="262" t="s">
        <v>84</v>
      </c>
      <c r="L228" s="262"/>
      <c r="M228" s="22" t="s">
        <v>2</v>
      </c>
      <c r="N228" s="23" t="s">
        <v>66</v>
      </c>
    </row>
    <row r="229" spans="7:38" s="23" customFormat="1" ht="15.75" customHeight="1">
      <c r="K229" s="262" t="s">
        <v>117</v>
      </c>
      <c r="L229" s="262"/>
      <c r="M229" s="22" t="s">
        <v>2</v>
      </c>
      <c r="N229" s="23" t="s">
        <v>119</v>
      </c>
    </row>
    <row r="230" spans="7:38" s="23" customFormat="1" ht="15.75" customHeight="1">
      <c r="K230" s="22"/>
      <c r="L230" s="22"/>
      <c r="M230" s="22"/>
      <c r="N230" s="262" t="s">
        <v>117</v>
      </c>
      <c r="O230" s="262"/>
      <c r="P230" s="22" t="s">
        <v>26</v>
      </c>
      <c r="Q230" s="324">
        <v>0.25</v>
      </c>
      <c r="R230" s="324"/>
      <c r="S230" s="22" t="s">
        <v>92</v>
      </c>
      <c r="T230" s="22" t="s">
        <v>120</v>
      </c>
      <c r="U230" s="22" t="s">
        <v>92</v>
      </c>
      <c r="V230" s="38" t="s">
        <v>64</v>
      </c>
      <c r="W230" s="39">
        <v>2</v>
      </c>
    </row>
    <row r="231" spans="7:38" s="23" customFormat="1" ht="15.75" customHeight="1">
      <c r="K231" s="22"/>
      <c r="L231" s="22"/>
      <c r="M231" s="22"/>
      <c r="N231" s="22"/>
      <c r="O231" s="22"/>
      <c r="P231" s="22" t="s">
        <v>26</v>
      </c>
      <c r="Q231" s="324">
        <f>Q230</f>
        <v>0.25</v>
      </c>
      <c r="R231" s="324"/>
      <c r="S231" s="22" t="s">
        <v>121</v>
      </c>
      <c r="T231" s="22" t="s">
        <v>120</v>
      </c>
      <c r="U231" s="22" t="s">
        <v>121</v>
      </c>
      <c r="V231" s="325">
        <f>V232</f>
        <v>1</v>
      </c>
      <c r="W231" s="325"/>
      <c r="X231" s="325"/>
      <c r="Y231" s="39">
        <f>W230</f>
        <v>2</v>
      </c>
      <c r="Z231" s="22" t="s">
        <v>26</v>
      </c>
      <c r="AA231" s="262">
        <f>ROUND(Q231*PI()*V231^Y231,3)</f>
        <v>0.78500000000000003</v>
      </c>
      <c r="AB231" s="262"/>
      <c r="AC231" s="262"/>
      <c r="AD231" s="23" t="s">
        <v>122</v>
      </c>
    </row>
    <row r="232" spans="7:38" s="23" customFormat="1" ht="15.75" customHeight="1">
      <c r="K232" s="262" t="s">
        <v>64</v>
      </c>
      <c r="L232" s="262"/>
      <c r="M232" s="22" t="s">
        <v>2</v>
      </c>
      <c r="N232" s="23" t="s">
        <v>123</v>
      </c>
      <c r="T232" s="38" t="s">
        <v>124</v>
      </c>
      <c r="U232" s="22" t="s">
        <v>26</v>
      </c>
      <c r="V232" s="325">
        <f>杭先端径</f>
        <v>1</v>
      </c>
      <c r="W232" s="325"/>
      <c r="X232" s="325"/>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6" t="s">
        <v>72</v>
      </c>
      <c r="L235" s="258"/>
      <c r="M235" s="258"/>
      <c r="N235" s="258"/>
      <c r="O235" s="258"/>
      <c r="P235" s="258"/>
      <c r="Q235" s="258" t="s">
        <v>127</v>
      </c>
      <c r="R235" s="258"/>
      <c r="S235" s="258"/>
      <c r="T235" s="258"/>
      <c r="U235" s="258"/>
      <c r="V235" s="258"/>
      <c r="W235" s="258" t="s">
        <v>453</v>
      </c>
      <c r="X235" s="258"/>
      <c r="Y235" s="258"/>
      <c r="Z235" s="258"/>
      <c r="AA235" s="258"/>
      <c r="AB235" s="259"/>
    </row>
    <row r="236" spans="7:38" s="23" customFormat="1" ht="15.75" customHeight="1">
      <c r="K236" s="316">
        <f>X92</f>
        <v>74200</v>
      </c>
      <c r="L236" s="260"/>
      <c r="M236" s="260"/>
      <c r="N236" s="260"/>
      <c r="O236" s="260"/>
      <c r="P236" s="260"/>
      <c r="Q236" s="248">
        <f>ROUND(AA231,3)</f>
        <v>0.78500000000000003</v>
      </c>
      <c r="R236" s="248"/>
      <c r="S236" s="248"/>
      <c r="T236" s="248"/>
      <c r="U236" s="248"/>
      <c r="V236" s="248"/>
      <c r="W236" s="260">
        <f>ROUND(K236*Q236,0)</f>
        <v>58247</v>
      </c>
      <c r="X236" s="260"/>
      <c r="Y236" s="260"/>
      <c r="Z236" s="260"/>
      <c r="AA236" s="260"/>
      <c r="AB236" s="261"/>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6" t="s">
        <v>72</v>
      </c>
      <c r="L239" s="258"/>
      <c r="M239" s="258"/>
      <c r="N239" s="258"/>
      <c r="O239" s="258"/>
      <c r="P239" s="258"/>
      <c r="Q239" s="258" t="s">
        <v>127</v>
      </c>
      <c r="R239" s="258"/>
      <c r="S239" s="258"/>
      <c r="T239" s="258"/>
      <c r="U239" s="258"/>
      <c r="V239" s="258"/>
      <c r="W239" s="258" t="s">
        <v>453</v>
      </c>
      <c r="X239" s="258"/>
      <c r="Y239" s="258"/>
      <c r="Z239" s="258"/>
      <c r="AA239" s="258"/>
      <c r="AB239" s="259"/>
    </row>
    <row r="240" spans="7:38" s="23" customFormat="1" ht="15.75" customHeight="1">
      <c r="K240" s="316">
        <f>X96</f>
        <v>148400</v>
      </c>
      <c r="L240" s="260"/>
      <c r="M240" s="260"/>
      <c r="N240" s="260"/>
      <c r="O240" s="260"/>
      <c r="P240" s="260"/>
      <c r="Q240" s="248">
        <f>ROUND(AA231,3)</f>
        <v>0.78500000000000003</v>
      </c>
      <c r="R240" s="248"/>
      <c r="S240" s="248"/>
      <c r="T240" s="248"/>
      <c r="U240" s="248"/>
      <c r="V240" s="248"/>
      <c r="W240" s="260">
        <f>ROUND(K240*Q240,0)</f>
        <v>116494</v>
      </c>
      <c r="X240" s="260"/>
      <c r="Y240" s="260"/>
      <c r="Z240" s="260"/>
      <c r="AA240" s="260"/>
      <c r="AB240" s="261"/>
    </row>
    <row r="241" spans="2:62" ht="15.75" customHeight="1">
      <c r="B241" s="100" t="s">
        <v>588</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411</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62" t="s">
        <v>189</v>
      </c>
      <c r="H248" s="262"/>
      <c r="I248" s="22" t="s">
        <v>26</v>
      </c>
      <c r="J248" s="262" t="s">
        <v>90</v>
      </c>
      <c r="K248" s="262"/>
      <c r="L248" s="22" t="s">
        <v>92</v>
      </c>
      <c r="M248" s="22" t="s">
        <v>64</v>
      </c>
      <c r="N248" s="22" t="s">
        <v>92</v>
      </c>
      <c r="O248" s="40" t="s">
        <v>418</v>
      </c>
    </row>
    <row r="249" spans="2:62" s="23" customFormat="1" ht="15.75" customHeight="1"/>
    <row r="250" spans="2:62" s="23" customFormat="1" ht="15.75" customHeight="1">
      <c r="H250" s="23" t="s">
        <v>3</v>
      </c>
      <c r="K250" s="262" t="s">
        <v>189</v>
      </c>
      <c r="L250" s="262"/>
      <c r="M250" s="22" t="s">
        <v>2</v>
      </c>
      <c r="N250" s="23" t="s">
        <v>416</v>
      </c>
    </row>
    <row r="251" spans="2:62" s="23" customFormat="1" ht="15.75" customHeight="1">
      <c r="K251" s="262" t="s">
        <v>90</v>
      </c>
      <c r="L251" s="262"/>
      <c r="M251" s="22" t="s">
        <v>2</v>
      </c>
      <c r="N251" s="23" t="s">
        <v>190</v>
      </c>
    </row>
    <row r="252" spans="2:62" s="23" customFormat="1" ht="15.75" customHeight="1">
      <c r="K252" s="262" t="s">
        <v>64</v>
      </c>
      <c r="L252" s="262"/>
      <c r="M252" s="22" t="s">
        <v>2</v>
      </c>
      <c r="N252" s="23" t="s">
        <v>134</v>
      </c>
      <c r="Q252" s="38" t="s">
        <v>124</v>
      </c>
      <c r="R252" s="22" t="s">
        <v>26</v>
      </c>
      <c r="S252" s="325">
        <f>杭先端径</f>
        <v>1</v>
      </c>
      <c r="T252" s="325"/>
      <c r="U252" s="325"/>
      <c r="V252" s="23" t="s">
        <v>125</v>
      </c>
    </row>
    <row r="253" spans="2:62" s="23" customFormat="1" ht="15.75" customHeight="1">
      <c r="K253" s="262" t="s">
        <v>418</v>
      </c>
      <c r="L253" s="262"/>
      <c r="M253" s="22" t="s">
        <v>2</v>
      </c>
      <c r="N253" s="23" t="s">
        <v>417</v>
      </c>
    </row>
    <row r="254" spans="2:62" s="23" customFormat="1" ht="15.75" customHeight="1">
      <c r="B254" s="100" t="s">
        <v>588</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30" t="s">
        <v>77</v>
      </c>
      <c r="H257" s="493"/>
      <c r="I257" s="493"/>
      <c r="J257" s="400" t="s">
        <v>413</v>
      </c>
      <c r="K257" s="258"/>
      <c r="L257" s="258"/>
      <c r="M257" s="258"/>
      <c r="N257" s="245" t="s">
        <v>414</v>
      </c>
      <c r="O257" s="258"/>
      <c r="P257" s="258"/>
      <c r="Q257" s="397"/>
      <c r="R257" s="492" t="s">
        <v>192</v>
      </c>
      <c r="S257" s="493"/>
      <c r="T257" s="494"/>
      <c r="U257" s="328" t="s">
        <v>419</v>
      </c>
      <c r="V257" s="329"/>
      <c r="W257" s="329"/>
      <c r="X257" s="329"/>
      <c r="Y257" s="330"/>
      <c r="Z257" s="419" t="s">
        <v>420</v>
      </c>
      <c r="AA257" s="329"/>
      <c r="AB257" s="329"/>
      <c r="AC257" s="329"/>
      <c r="AD257" s="329"/>
      <c r="AG257" s="30"/>
      <c r="AH257" s="30"/>
      <c r="AI257" s="30"/>
      <c r="AJ257" s="30"/>
      <c r="AK257" s="30"/>
    </row>
    <row r="258" spans="1:37" s="23" customFormat="1" ht="15.75" customHeight="1">
      <c r="G258" s="333"/>
      <c r="H258" s="496"/>
      <c r="I258" s="496"/>
      <c r="J258" s="401"/>
      <c r="K258" s="230"/>
      <c r="L258" s="230"/>
      <c r="M258" s="230"/>
      <c r="N258" s="355"/>
      <c r="O258" s="230"/>
      <c r="P258" s="230"/>
      <c r="Q258" s="398"/>
      <c r="R258" s="495"/>
      <c r="S258" s="496"/>
      <c r="T258" s="497"/>
      <c r="U258" s="331"/>
      <c r="V258" s="332"/>
      <c r="W258" s="332"/>
      <c r="X258" s="332"/>
      <c r="Y258" s="333"/>
      <c r="Z258" s="420"/>
      <c r="AA258" s="332"/>
      <c r="AB258" s="332"/>
      <c r="AC258" s="332"/>
      <c r="AD258" s="332"/>
      <c r="AG258" s="30"/>
      <c r="AH258" s="30"/>
      <c r="AI258" s="30"/>
      <c r="AJ258" s="30"/>
      <c r="AK258" s="30"/>
    </row>
    <row r="259" spans="1:37" s="23" customFormat="1" ht="15.75" customHeight="1">
      <c r="G259" s="287"/>
      <c r="H259" s="288"/>
      <c r="I259" s="288"/>
      <c r="J259" s="402"/>
      <c r="K259" s="260"/>
      <c r="L259" s="260"/>
      <c r="M259" s="260"/>
      <c r="N259" s="260"/>
      <c r="O259" s="260"/>
      <c r="P259" s="260"/>
      <c r="Q259" s="399"/>
      <c r="R259" s="498"/>
      <c r="S259" s="288"/>
      <c r="T259" s="499"/>
      <c r="U259" s="334"/>
      <c r="V259" s="335"/>
      <c r="W259" s="335"/>
      <c r="X259" s="335"/>
      <c r="Y259" s="287"/>
      <c r="Z259" s="421"/>
      <c r="AA259" s="335"/>
      <c r="AB259" s="335"/>
      <c r="AC259" s="335"/>
      <c r="AD259" s="335"/>
      <c r="AG259" s="30"/>
      <c r="AH259" s="30"/>
      <c r="AI259" s="30"/>
      <c r="AJ259" s="30"/>
      <c r="AK259" s="30"/>
    </row>
    <row r="260" spans="1:37" s="23" customFormat="1" ht="15.75" customHeight="1">
      <c r="A260" s="110" t="str">
        <f t="shared" ref="A260:A275" si="15">IF(G260="","×","")</f>
        <v/>
      </c>
      <c r="B260" s="100"/>
      <c r="G260" s="304">
        <f t="shared" ref="G260:G275" si="16">IF(I114="","",I114)</f>
        <v>2</v>
      </c>
      <c r="H260" s="226"/>
      <c r="I260" s="226"/>
      <c r="J260" s="426">
        <f t="shared" ref="J260:J275" si="17">IF(Q157="","",Q157*AE$214)</f>
        <v>4101.9750000000004</v>
      </c>
      <c r="K260" s="326"/>
      <c r="L260" s="326"/>
      <c r="M260" s="326"/>
      <c r="N260" s="326">
        <f t="shared" ref="N260:N275" si="18">IF(Q157="","",Q157*AE$215)</f>
        <v>4101.9750000000004</v>
      </c>
      <c r="O260" s="326"/>
      <c r="P260" s="326"/>
      <c r="Q260" s="327"/>
      <c r="R260" s="408">
        <f>S252</f>
        <v>1</v>
      </c>
      <c r="S260" s="409"/>
      <c r="T260" s="410"/>
      <c r="U260" s="411">
        <f>IF(J260="","",ROUND(J260*R260,-1))</f>
        <v>4100</v>
      </c>
      <c r="V260" s="412"/>
      <c r="W260" s="413"/>
      <c r="X260" s="413"/>
      <c r="Y260" s="413"/>
      <c r="Z260" s="413">
        <f>IF(N260="","",ROUND(N260*R260,-1))</f>
        <v>4100</v>
      </c>
      <c r="AA260" s="413"/>
      <c r="AB260" s="413"/>
      <c r="AC260" s="413"/>
      <c r="AD260" s="425"/>
      <c r="AE260" s="30"/>
      <c r="AF260" s="30"/>
      <c r="AG260" s="30"/>
      <c r="AH260" s="30"/>
      <c r="AI260" s="30"/>
      <c r="AJ260" s="30"/>
      <c r="AK260" s="30"/>
    </row>
    <row r="261" spans="1:37" s="23" customFormat="1" ht="15.75" customHeight="1">
      <c r="A261" s="110" t="str">
        <f t="shared" si="15"/>
        <v/>
      </c>
      <c r="B261" s="100"/>
      <c r="G261" s="265">
        <f t="shared" si="16"/>
        <v>3</v>
      </c>
      <c r="H261" s="266"/>
      <c r="I261" s="266"/>
      <c r="J261" s="271">
        <f t="shared" si="17"/>
        <v>0</v>
      </c>
      <c r="K261" s="267"/>
      <c r="L261" s="267"/>
      <c r="M261" s="267"/>
      <c r="N261" s="267">
        <f t="shared" si="18"/>
        <v>0</v>
      </c>
      <c r="O261" s="267"/>
      <c r="P261" s="267"/>
      <c r="Q261" s="268"/>
      <c r="R261" s="278">
        <f>R260</f>
        <v>1</v>
      </c>
      <c r="S261" s="220"/>
      <c r="T261" s="279"/>
      <c r="U261" s="282">
        <f t="shared" ref="U261:U275" si="19">IF(J261="","",ROUND(J261*R261,-1))</f>
        <v>0</v>
      </c>
      <c r="V261" s="283"/>
      <c r="W261" s="272"/>
      <c r="X261" s="272"/>
      <c r="Y261" s="272"/>
      <c r="Z261" s="272">
        <f t="shared" ref="Z261:Z275" si="20">IF(N261="","",ROUND(N261*R261,-1))</f>
        <v>0</v>
      </c>
      <c r="AA261" s="272"/>
      <c r="AB261" s="272"/>
      <c r="AC261" s="272"/>
      <c r="AD261" s="273"/>
      <c r="AE261" s="30"/>
      <c r="AF261" s="30"/>
      <c r="AG261" s="30"/>
      <c r="AH261" s="30"/>
      <c r="AI261" s="30"/>
      <c r="AJ261" s="30"/>
      <c r="AK261" s="30"/>
    </row>
    <row r="262" spans="1:37" s="23" customFormat="1" ht="15.75" customHeight="1">
      <c r="A262" s="110" t="str">
        <f t="shared" si="15"/>
        <v/>
      </c>
      <c r="B262" s="100"/>
      <c r="G262" s="265">
        <f t="shared" si="16"/>
        <v>4</v>
      </c>
      <c r="H262" s="266"/>
      <c r="I262" s="266"/>
      <c r="J262" s="271">
        <f t="shared" si="17"/>
        <v>7875.7920000000004</v>
      </c>
      <c r="K262" s="267"/>
      <c r="L262" s="267"/>
      <c r="M262" s="267"/>
      <c r="N262" s="267">
        <f t="shared" si="18"/>
        <v>7875.7920000000004</v>
      </c>
      <c r="O262" s="267"/>
      <c r="P262" s="267"/>
      <c r="Q262" s="268"/>
      <c r="R262" s="278">
        <f t="shared" ref="R262:R275" si="21">R261</f>
        <v>1</v>
      </c>
      <c r="S262" s="220"/>
      <c r="T262" s="279"/>
      <c r="U262" s="282">
        <f t="shared" si="19"/>
        <v>7880</v>
      </c>
      <c r="V262" s="283"/>
      <c r="W262" s="272"/>
      <c r="X262" s="272"/>
      <c r="Y262" s="272"/>
      <c r="Z262" s="272">
        <f t="shared" si="20"/>
        <v>7880</v>
      </c>
      <c r="AA262" s="272"/>
      <c r="AB262" s="272"/>
      <c r="AC262" s="272"/>
      <c r="AD262" s="273"/>
      <c r="AE262" s="30"/>
      <c r="AF262" s="30"/>
      <c r="AG262" s="30"/>
      <c r="AH262" s="30"/>
      <c r="AI262" s="30"/>
      <c r="AJ262" s="30"/>
      <c r="AK262" s="30"/>
    </row>
    <row r="263" spans="1:37" s="23" customFormat="1" ht="15.75" customHeight="1">
      <c r="A263" s="110" t="str">
        <f t="shared" si="15"/>
        <v/>
      </c>
      <c r="B263" s="100"/>
      <c r="G263" s="265">
        <f t="shared" si="16"/>
        <v>5</v>
      </c>
      <c r="H263" s="266"/>
      <c r="I263" s="266"/>
      <c r="J263" s="271">
        <f t="shared" si="17"/>
        <v>7875.7920000000004</v>
      </c>
      <c r="K263" s="267"/>
      <c r="L263" s="267"/>
      <c r="M263" s="267"/>
      <c r="N263" s="267">
        <f t="shared" si="18"/>
        <v>7875.7920000000004</v>
      </c>
      <c r="O263" s="267"/>
      <c r="P263" s="267"/>
      <c r="Q263" s="268"/>
      <c r="R263" s="278">
        <f t="shared" si="21"/>
        <v>1</v>
      </c>
      <c r="S263" s="220"/>
      <c r="T263" s="279"/>
      <c r="U263" s="282">
        <f t="shared" si="19"/>
        <v>7880</v>
      </c>
      <c r="V263" s="283"/>
      <c r="W263" s="272"/>
      <c r="X263" s="272"/>
      <c r="Y263" s="272"/>
      <c r="Z263" s="272">
        <f t="shared" si="20"/>
        <v>7880</v>
      </c>
      <c r="AA263" s="272"/>
      <c r="AB263" s="272"/>
      <c r="AC263" s="272"/>
      <c r="AD263" s="273"/>
      <c r="AE263" s="30"/>
      <c r="AF263" s="30"/>
      <c r="AG263" s="30"/>
      <c r="AH263" s="30"/>
      <c r="AI263" s="30"/>
      <c r="AJ263" s="30"/>
      <c r="AK263" s="30"/>
    </row>
    <row r="264" spans="1:37" s="23" customFormat="1" ht="15.75" customHeight="1">
      <c r="A264" s="110" t="str">
        <f t="shared" si="15"/>
        <v/>
      </c>
      <c r="B264" s="100"/>
      <c r="G264" s="265">
        <f t="shared" si="16"/>
        <v>6</v>
      </c>
      <c r="H264" s="266"/>
      <c r="I264" s="266"/>
      <c r="J264" s="271">
        <f t="shared" si="17"/>
        <v>7875.7920000000004</v>
      </c>
      <c r="K264" s="267"/>
      <c r="L264" s="267"/>
      <c r="M264" s="267"/>
      <c r="N264" s="267">
        <f t="shared" si="18"/>
        <v>7875.7920000000004</v>
      </c>
      <c r="O264" s="267"/>
      <c r="P264" s="267"/>
      <c r="Q264" s="268"/>
      <c r="R264" s="278">
        <f t="shared" si="21"/>
        <v>1</v>
      </c>
      <c r="S264" s="220"/>
      <c r="T264" s="279"/>
      <c r="U264" s="282">
        <f t="shared" si="19"/>
        <v>7880</v>
      </c>
      <c r="V264" s="283"/>
      <c r="W264" s="272"/>
      <c r="X264" s="272"/>
      <c r="Y264" s="272"/>
      <c r="Z264" s="272">
        <f t="shared" si="20"/>
        <v>7880</v>
      </c>
      <c r="AA264" s="272"/>
      <c r="AB264" s="272"/>
      <c r="AC264" s="272"/>
      <c r="AD264" s="273"/>
      <c r="AE264" s="30"/>
      <c r="AF264" s="30"/>
      <c r="AG264" s="30"/>
      <c r="AH264" s="30"/>
      <c r="AI264" s="30"/>
      <c r="AJ264" s="30"/>
      <c r="AK264" s="30"/>
    </row>
    <row r="265" spans="1:37" s="23" customFormat="1" ht="15.75" customHeight="1">
      <c r="A265" s="110" t="str">
        <f t="shared" si="15"/>
        <v/>
      </c>
      <c r="B265" s="100"/>
      <c r="G265" s="265">
        <f t="shared" si="16"/>
        <v>7</v>
      </c>
      <c r="H265" s="266"/>
      <c r="I265" s="266"/>
      <c r="J265" s="271">
        <f t="shared" si="17"/>
        <v>22205.358</v>
      </c>
      <c r="K265" s="267"/>
      <c r="L265" s="267"/>
      <c r="M265" s="267"/>
      <c r="N265" s="267">
        <f t="shared" si="18"/>
        <v>22205.358</v>
      </c>
      <c r="O265" s="267"/>
      <c r="P265" s="267"/>
      <c r="Q265" s="268"/>
      <c r="R265" s="278">
        <f t="shared" si="21"/>
        <v>1</v>
      </c>
      <c r="S265" s="220"/>
      <c r="T265" s="279"/>
      <c r="U265" s="282">
        <f t="shared" si="19"/>
        <v>22210</v>
      </c>
      <c r="V265" s="283"/>
      <c r="W265" s="272"/>
      <c r="X265" s="272"/>
      <c r="Y265" s="272"/>
      <c r="Z265" s="272">
        <f t="shared" si="20"/>
        <v>22210</v>
      </c>
      <c r="AA265" s="272"/>
      <c r="AB265" s="272"/>
      <c r="AC265" s="272"/>
      <c r="AD265" s="273"/>
      <c r="AE265" s="30"/>
      <c r="AF265" s="30"/>
      <c r="AG265" s="30"/>
      <c r="AH265" s="30"/>
      <c r="AI265" s="30"/>
      <c r="AJ265" s="30"/>
      <c r="AK265" s="30"/>
    </row>
    <row r="266" spans="1:37" s="23" customFormat="1" ht="15.75" customHeight="1">
      <c r="A266" s="110" t="str">
        <f t="shared" si="15"/>
        <v/>
      </c>
      <c r="B266" s="100"/>
      <c r="G266" s="265">
        <f t="shared" si="16"/>
        <v>8</v>
      </c>
      <c r="H266" s="266"/>
      <c r="I266" s="266"/>
      <c r="J266" s="271">
        <f t="shared" si="17"/>
        <v>16900.136999999999</v>
      </c>
      <c r="K266" s="267"/>
      <c r="L266" s="267"/>
      <c r="M266" s="267"/>
      <c r="N266" s="267">
        <f t="shared" si="18"/>
        <v>16900.136999999999</v>
      </c>
      <c r="O266" s="267"/>
      <c r="P266" s="267"/>
      <c r="Q266" s="268"/>
      <c r="R266" s="278">
        <f t="shared" si="21"/>
        <v>1</v>
      </c>
      <c r="S266" s="220"/>
      <c r="T266" s="279"/>
      <c r="U266" s="282">
        <f t="shared" si="19"/>
        <v>16900</v>
      </c>
      <c r="V266" s="283"/>
      <c r="W266" s="272"/>
      <c r="X266" s="272"/>
      <c r="Y266" s="272"/>
      <c r="Z266" s="272">
        <f t="shared" si="20"/>
        <v>16900</v>
      </c>
      <c r="AA266" s="272"/>
      <c r="AB266" s="272"/>
      <c r="AC266" s="272"/>
      <c r="AD266" s="273"/>
      <c r="AE266" s="30"/>
      <c r="AF266" s="30"/>
      <c r="AG266" s="30"/>
      <c r="AH266" s="30"/>
      <c r="AI266" s="30"/>
      <c r="AJ266" s="30"/>
      <c r="AK266" s="30"/>
    </row>
    <row r="267" spans="1:37" s="23" customFormat="1" ht="15.75" customHeight="1">
      <c r="A267" s="110" t="str">
        <f t="shared" si="15"/>
        <v/>
      </c>
      <c r="B267" s="100"/>
      <c r="G267" s="265">
        <f t="shared" si="16"/>
        <v>9</v>
      </c>
      <c r="H267" s="266"/>
      <c r="I267" s="266"/>
      <c r="J267" s="271">
        <f t="shared" si="17"/>
        <v>57974.58</v>
      </c>
      <c r="K267" s="267"/>
      <c r="L267" s="267"/>
      <c r="M267" s="267"/>
      <c r="N267" s="267">
        <f t="shared" si="18"/>
        <v>57974.58</v>
      </c>
      <c r="O267" s="267"/>
      <c r="P267" s="267"/>
      <c r="Q267" s="268"/>
      <c r="R267" s="278">
        <f t="shared" si="21"/>
        <v>1</v>
      </c>
      <c r="S267" s="220"/>
      <c r="T267" s="279"/>
      <c r="U267" s="282">
        <f t="shared" si="19"/>
        <v>57970</v>
      </c>
      <c r="V267" s="283"/>
      <c r="W267" s="272"/>
      <c r="X267" s="272"/>
      <c r="Y267" s="272"/>
      <c r="Z267" s="272">
        <f t="shared" si="20"/>
        <v>57970</v>
      </c>
      <c r="AA267" s="272"/>
      <c r="AB267" s="272"/>
      <c r="AC267" s="272"/>
      <c r="AD267" s="273"/>
      <c r="AE267" s="30"/>
      <c r="AF267" s="30"/>
      <c r="AG267" s="30"/>
      <c r="AH267" s="30"/>
      <c r="AI267" s="30"/>
      <c r="AJ267" s="30"/>
      <c r="AK267" s="30"/>
    </row>
    <row r="268" spans="1:37" s="23" customFormat="1" ht="15.75" customHeight="1">
      <c r="A268" s="110" t="str">
        <f t="shared" si="15"/>
        <v>×</v>
      </c>
      <c r="B268" s="100"/>
      <c r="G268" s="265" t="str">
        <f t="shared" si="16"/>
        <v/>
      </c>
      <c r="H268" s="266"/>
      <c r="I268" s="266"/>
      <c r="J268" s="271" t="str">
        <f t="shared" si="17"/>
        <v/>
      </c>
      <c r="K268" s="267"/>
      <c r="L268" s="267"/>
      <c r="M268" s="267"/>
      <c r="N268" s="267" t="str">
        <f t="shared" si="18"/>
        <v/>
      </c>
      <c r="O268" s="267"/>
      <c r="P268" s="267"/>
      <c r="Q268" s="268"/>
      <c r="R268" s="278">
        <f t="shared" si="21"/>
        <v>1</v>
      </c>
      <c r="S268" s="220"/>
      <c r="T268" s="279"/>
      <c r="U268" s="282" t="str">
        <f t="shared" si="19"/>
        <v/>
      </c>
      <c r="V268" s="283"/>
      <c r="W268" s="272"/>
      <c r="X268" s="272"/>
      <c r="Y268" s="272"/>
      <c r="Z268" s="272" t="str">
        <f t="shared" si="20"/>
        <v/>
      </c>
      <c r="AA268" s="272"/>
      <c r="AB268" s="272"/>
      <c r="AC268" s="272"/>
      <c r="AD268" s="273"/>
      <c r="AE268" s="30"/>
      <c r="AF268" s="30"/>
      <c r="AG268" s="30"/>
      <c r="AH268" s="30"/>
      <c r="AI268" s="30"/>
      <c r="AJ268" s="30"/>
      <c r="AK268" s="30"/>
    </row>
    <row r="269" spans="1:37" s="23" customFormat="1" ht="15.75" customHeight="1">
      <c r="A269" s="110" t="str">
        <f t="shared" si="15"/>
        <v>×</v>
      </c>
      <c r="B269" s="100"/>
      <c r="G269" s="265" t="str">
        <f t="shared" si="16"/>
        <v/>
      </c>
      <c r="H269" s="266"/>
      <c r="I269" s="266"/>
      <c r="J269" s="271" t="str">
        <f t="shared" si="17"/>
        <v/>
      </c>
      <c r="K269" s="267"/>
      <c r="L269" s="267"/>
      <c r="M269" s="267"/>
      <c r="N269" s="267" t="str">
        <f t="shared" si="18"/>
        <v/>
      </c>
      <c r="O269" s="267"/>
      <c r="P269" s="267"/>
      <c r="Q269" s="268"/>
      <c r="R269" s="278">
        <f t="shared" si="21"/>
        <v>1</v>
      </c>
      <c r="S269" s="220"/>
      <c r="T269" s="279"/>
      <c r="U269" s="282" t="str">
        <f t="shared" si="19"/>
        <v/>
      </c>
      <c r="V269" s="283"/>
      <c r="W269" s="272"/>
      <c r="X269" s="272"/>
      <c r="Y269" s="272"/>
      <c r="Z269" s="272" t="str">
        <f t="shared" si="20"/>
        <v/>
      </c>
      <c r="AA269" s="272"/>
      <c r="AB269" s="272"/>
      <c r="AC269" s="272"/>
      <c r="AD269" s="273"/>
      <c r="AE269" s="30"/>
      <c r="AF269" s="30"/>
      <c r="AG269" s="30"/>
      <c r="AH269" s="30"/>
      <c r="AI269" s="30"/>
      <c r="AJ269" s="30"/>
      <c r="AK269" s="30"/>
    </row>
    <row r="270" spans="1:37" s="23" customFormat="1" ht="15.75" customHeight="1">
      <c r="A270" s="110" t="str">
        <f t="shared" si="15"/>
        <v>×</v>
      </c>
      <c r="B270" s="100"/>
      <c r="G270" s="265" t="str">
        <f t="shared" si="16"/>
        <v/>
      </c>
      <c r="H270" s="266"/>
      <c r="I270" s="266"/>
      <c r="J270" s="271" t="str">
        <f t="shared" si="17"/>
        <v/>
      </c>
      <c r="K270" s="267"/>
      <c r="L270" s="267"/>
      <c r="M270" s="267"/>
      <c r="N270" s="267" t="str">
        <f t="shared" si="18"/>
        <v/>
      </c>
      <c r="O270" s="267"/>
      <c r="P270" s="267"/>
      <c r="Q270" s="268"/>
      <c r="R270" s="278">
        <f t="shared" si="21"/>
        <v>1</v>
      </c>
      <c r="S270" s="220"/>
      <c r="T270" s="279"/>
      <c r="U270" s="282" t="str">
        <f t="shared" si="19"/>
        <v/>
      </c>
      <c r="V270" s="283"/>
      <c r="W270" s="272"/>
      <c r="X270" s="272"/>
      <c r="Y270" s="272"/>
      <c r="Z270" s="272" t="str">
        <f t="shared" si="20"/>
        <v/>
      </c>
      <c r="AA270" s="272"/>
      <c r="AB270" s="272"/>
      <c r="AC270" s="272"/>
      <c r="AD270" s="273"/>
      <c r="AE270" s="30"/>
      <c r="AF270" s="30"/>
      <c r="AG270" s="30"/>
      <c r="AH270" s="30"/>
      <c r="AI270" s="30"/>
      <c r="AJ270" s="30"/>
      <c r="AK270" s="30"/>
    </row>
    <row r="271" spans="1:37" s="23" customFormat="1" ht="15.75" customHeight="1">
      <c r="A271" s="110" t="str">
        <f t="shared" si="15"/>
        <v>×</v>
      </c>
      <c r="B271" s="100"/>
      <c r="G271" s="265" t="str">
        <f t="shared" si="16"/>
        <v/>
      </c>
      <c r="H271" s="266"/>
      <c r="I271" s="266"/>
      <c r="J271" s="271" t="str">
        <f t="shared" si="17"/>
        <v/>
      </c>
      <c r="K271" s="267"/>
      <c r="L271" s="267"/>
      <c r="M271" s="267"/>
      <c r="N271" s="267" t="str">
        <f t="shared" si="18"/>
        <v/>
      </c>
      <c r="O271" s="267"/>
      <c r="P271" s="267"/>
      <c r="Q271" s="268"/>
      <c r="R271" s="278">
        <f t="shared" si="21"/>
        <v>1</v>
      </c>
      <c r="S271" s="220"/>
      <c r="T271" s="279"/>
      <c r="U271" s="282" t="str">
        <f t="shared" si="19"/>
        <v/>
      </c>
      <c r="V271" s="283"/>
      <c r="W271" s="272"/>
      <c r="X271" s="272"/>
      <c r="Y271" s="272"/>
      <c r="Z271" s="272" t="str">
        <f t="shared" si="20"/>
        <v/>
      </c>
      <c r="AA271" s="272"/>
      <c r="AB271" s="272"/>
      <c r="AC271" s="272"/>
      <c r="AD271" s="273"/>
      <c r="AE271" s="30"/>
      <c r="AF271" s="30"/>
      <c r="AG271" s="30"/>
      <c r="AH271" s="30"/>
      <c r="AI271" s="30"/>
      <c r="AJ271" s="30"/>
      <c r="AK271" s="30"/>
    </row>
    <row r="272" spans="1:37" s="23" customFormat="1" ht="15.75" customHeight="1">
      <c r="A272" s="110" t="str">
        <f t="shared" si="15"/>
        <v>×</v>
      </c>
      <c r="B272" s="100"/>
      <c r="G272" s="265" t="str">
        <f t="shared" si="16"/>
        <v/>
      </c>
      <c r="H272" s="266"/>
      <c r="I272" s="266"/>
      <c r="J272" s="271" t="str">
        <f t="shared" si="17"/>
        <v/>
      </c>
      <c r="K272" s="267"/>
      <c r="L272" s="267"/>
      <c r="M272" s="267"/>
      <c r="N272" s="267" t="str">
        <f t="shared" si="18"/>
        <v/>
      </c>
      <c r="O272" s="267"/>
      <c r="P272" s="267"/>
      <c r="Q272" s="268"/>
      <c r="R272" s="278">
        <f t="shared" si="21"/>
        <v>1</v>
      </c>
      <c r="S272" s="220"/>
      <c r="T272" s="279"/>
      <c r="U272" s="282" t="str">
        <f t="shared" si="19"/>
        <v/>
      </c>
      <c r="V272" s="283"/>
      <c r="W272" s="272"/>
      <c r="X272" s="272"/>
      <c r="Y272" s="272"/>
      <c r="Z272" s="272" t="str">
        <f t="shared" si="20"/>
        <v/>
      </c>
      <c r="AA272" s="272"/>
      <c r="AB272" s="272"/>
      <c r="AC272" s="272"/>
      <c r="AD272" s="273"/>
      <c r="AE272" s="30"/>
      <c r="AF272" s="30"/>
      <c r="AG272" s="30"/>
      <c r="AH272" s="30"/>
      <c r="AI272" s="30"/>
      <c r="AJ272" s="30"/>
      <c r="AK272" s="30"/>
    </row>
    <row r="273" spans="1:89" s="23" customFormat="1" ht="15.75" customHeight="1">
      <c r="A273" s="110" t="str">
        <f t="shared" si="15"/>
        <v>×</v>
      </c>
      <c r="B273" s="100"/>
      <c r="G273" s="265" t="str">
        <f t="shared" si="16"/>
        <v/>
      </c>
      <c r="H273" s="266"/>
      <c r="I273" s="266"/>
      <c r="J273" s="271" t="str">
        <f t="shared" si="17"/>
        <v/>
      </c>
      <c r="K273" s="267"/>
      <c r="L273" s="267"/>
      <c r="M273" s="267"/>
      <c r="N273" s="267" t="str">
        <f t="shared" si="18"/>
        <v/>
      </c>
      <c r="O273" s="267"/>
      <c r="P273" s="267"/>
      <c r="Q273" s="268"/>
      <c r="R273" s="278">
        <f t="shared" si="21"/>
        <v>1</v>
      </c>
      <c r="S273" s="220"/>
      <c r="T273" s="279"/>
      <c r="U273" s="282" t="str">
        <f t="shared" si="19"/>
        <v/>
      </c>
      <c r="V273" s="283"/>
      <c r="W273" s="272"/>
      <c r="X273" s="272"/>
      <c r="Y273" s="272"/>
      <c r="Z273" s="272" t="str">
        <f t="shared" si="20"/>
        <v/>
      </c>
      <c r="AA273" s="272"/>
      <c r="AB273" s="272"/>
      <c r="AC273" s="272"/>
      <c r="AD273" s="273"/>
      <c r="AE273" s="30"/>
      <c r="AF273" s="30"/>
      <c r="AG273" s="30"/>
      <c r="AH273" s="30"/>
      <c r="AI273" s="30"/>
      <c r="AJ273" s="30"/>
      <c r="AK273" s="30"/>
    </row>
    <row r="274" spans="1:89" s="23" customFormat="1" ht="15.75" customHeight="1">
      <c r="A274" s="110" t="str">
        <f t="shared" si="15"/>
        <v>×</v>
      </c>
      <c r="B274" s="100"/>
      <c r="G274" s="265" t="str">
        <f t="shared" si="16"/>
        <v/>
      </c>
      <c r="H274" s="266"/>
      <c r="I274" s="266"/>
      <c r="J274" s="271" t="str">
        <f t="shared" si="17"/>
        <v/>
      </c>
      <c r="K274" s="267"/>
      <c r="L274" s="267"/>
      <c r="M274" s="267"/>
      <c r="N274" s="267" t="str">
        <f t="shared" si="18"/>
        <v/>
      </c>
      <c r="O274" s="267"/>
      <c r="P274" s="267"/>
      <c r="Q274" s="268"/>
      <c r="R274" s="278">
        <f t="shared" si="21"/>
        <v>1</v>
      </c>
      <c r="S274" s="220"/>
      <c r="T274" s="279"/>
      <c r="U274" s="282" t="str">
        <f t="shared" si="19"/>
        <v/>
      </c>
      <c r="V274" s="283"/>
      <c r="W274" s="272"/>
      <c r="X274" s="272"/>
      <c r="Y274" s="272"/>
      <c r="Z274" s="272" t="str">
        <f t="shared" si="20"/>
        <v/>
      </c>
      <c r="AA274" s="272"/>
      <c r="AB274" s="272"/>
      <c r="AC274" s="272"/>
      <c r="AD274" s="273"/>
      <c r="AE274" s="30"/>
      <c r="AF274" s="30"/>
      <c r="AG274" s="30"/>
      <c r="AH274" s="30"/>
      <c r="AI274" s="30"/>
      <c r="AJ274" s="30"/>
      <c r="AK274" s="30"/>
    </row>
    <row r="275" spans="1:89" s="23" customFormat="1" ht="15.75" customHeight="1">
      <c r="A275" s="110" t="str">
        <f t="shared" si="15"/>
        <v>×</v>
      </c>
      <c r="B275" s="100"/>
      <c r="G275" s="269" t="str">
        <f t="shared" si="16"/>
        <v/>
      </c>
      <c r="H275" s="270"/>
      <c r="I275" s="270"/>
      <c r="J275" s="284" t="str">
        <f t="shared" si="17"/>
        <v/>
      </c>
      <c r="K275" s="276"/>
      <c r="L275" s="276"/>
      <c r="M275" s="276"/>
      <c r="N275" s="276" t="str">
        <f t="shared" si="18"/>
        <v/>
      </c>
      <c r="O275" s="276"/>
      <c r="P275" s="276"/>
      <c r="Q275" s="277"/>
      <c r="R275" s="280">
        <f t="shared" si="21"/>
        <v>1</v>
      </c>
      <c r="S275" s="249"/>
      <c r="T275" s="281"/>
      <c r="U275" s="285" t="str">
        <f t="shared" si="19"/>
        <v/>
      </c>
      <c r="V275" s="286"/>
      <c r="W275" s="274"/>
      <c r="X275" s="274"/>
      <c r="Y275" s="274"/>
      <c r="Z275" s="274" t="str">
        <f t="shared" si="20"/>
        <v/>
      </c>
      <c r="AA275" s="274"/>
      <c r="AB275" s="274"/>
      <c r="AC275" s="274"/>
      <c r="AD275" s="275"/>
      <c r="AE275" s="30"/>
      <c r="AF275" s="30"/>
      <c r="AG275" s="30"/>
      <c r="AH275" s="30"/>
      <c r="AI275" s="30"/>
      <c r="AJ275" s="30"/>
      <c r="AK275" s="30"/>
    </row>
    <row r="276" spans="1:89" s="23" customFormat="1" ht="15.75" customHeight="1">
      <c r="B276" s="100" t="s">
        <v>588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9" t="s">
        <v>77</v>
      </c>
      <c r="H279" s="245"/>
      <c r="I279" s="245"/>
      <c r="J279" s="400" t="s">
        <v>413</v>
      </c>
      <c r="K279" s="258"/>
      <c r="L279" s="258"/>
      <c r="M279" s="258"/>
      <c r="N279" s="245" t="s">
        <v>414</v>
      </c>
      <c r="O279" s="258"/>
      <c r="P279" s="258"/>
      <c r="Q279" s="397"/>
      <c r="R279" s="400" t="s">
        <v>192</v>
      </c>
      <c r="S279" s="245"/>
      <c r="T279" s="415"/>
      <c r="U279" s="328" t="s">
        <v>419</v>
      </c>
      <c r="V279" s="329"/>
      <c r="W279" s="329"/>
      <c r="X279" s="329"/>
      <c r="Y279" s="330"/>
      <c r="Z279" s="419" t="s">
        <v>420</v>
      </c>
      <c r="AA279" s="329"/>
      <c r="AB279" s="329"/>
      <c r="AC279" s="329"/>
      <c r="AD279" s="32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3"/>
      <c r="H280" s="355"/>
      <c r="I280" s="355"/>
      <c r="J280" s="401"/>
      <c r="K280" s="230"/>
      <c r="L280" s="230"/>
      <c r="M280" s="230"/>
      <c r="N280" s="355"/>
      <c r="O280" s="230"/>
      <c r="P280" s="230"/>
      <c r="Q280" s="398"/>
      <c r="R280" s="401"/>
      <c r="S280" s="355"/>
      <c r="T280" s="416"/>
      <c r="U280" s="331"/>
      <c r="V280" s="332"/>
      <c r="W280" s="332"/>
      <c r="X280" s="332"/>
      <c r="Y280" s="333"/>
      <c r="Z280" s="420"/>
      <c r="AA280" s="332"/>
      <c r="AB280" s="332"/>
      <c r="AC280" s="332"/>
      <c r="AD280" s="332"/>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300"/>
      <c r="H281" s="246"/>
      <c r="I281" s="246"/>
      <c r="J281" s="402"/>
      <c r="K281" s="260"/>
      <c r="L281" s="260"/>
      <c r="M281" s="260"/>
      <c r="N281" s="260"/>
      <c r="O281" s="260"/>
      <c r="P281" s="260"/>
      <c r="Q281" s="399"/>
      <c r="R281" s="417"/>
      <c r="S281" s="246"/>
      <c r="T281" s="418"/>
      <c r="U281" s="334"/>
      <c r="V281" s="335"/>
      <c r="W281" s="335"/>
      <c r="X281" s="335"/>
      <c r="Y281" s="287"/>
      <c r="Z281" s="421"/>
      <c r="AA281" s="335"/>
      <c r="AB281" s="335"/>
      <c r="AC281" s="335"/>
      <c r="AD281" s="335"/>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04">
        <f t="shared" ref="G282:G297" si="23">G260</f>
        <v>2</v>
      </c>
      <c r="H282" s="226"/>
      <c r="I282" s="226"/>
      <c r="J282" s="426">
        <f t="shared" ref="J282:J297" si="24">IF(X157="","",X157*AE$214)</f>
        <v>8203.9500000000007</v>
      </c>
      <c r="K282" s="326"/>
      <c r="L282" s="326"/>
      <c r="M282" s="326"/>
      <c r="N282" s="326">
        <f t="shared" ref="N282:N297" si="25">IF(X157="","",X157*AE$215)</f>
        <v>8203.9500000000007</v>
      </c>
      <c r="O282" s="326"/>
      <c r="P282" s="326"/>
      <c r="Q282" s="327"/>
      <c r="R282" s="408">
        <f>S252</f>
        <v>1</v>
      </c>
      <c r="S282" s="409"/>
      <c r="T282" s="410"/>
      <c r="U282" s="411">
        <f>IF(J282="","",ROUND(J282*R282,-1))</f>
        <v>8200</v>
      </c>
      <c r="V282" s="412"/>
      <c r="W282" s="413"/>
      <c r="X282" s="413"/>
      <c r="Y282" s="413"/>
      <c r="Z282" s="413">
        <f>IF(N282="","",ROUND(N282*R282,-1))</f>
        <v>8200</v>
      </c>
      <c r="AA282" s="413"/>
      <c r="AB282" s="413"/>
      <c r="AC282" s="413"/>
      <c r="AD282" s="425"/>
      <c r="AI282" s="30"/>
      <c r="AJ282" s="30"/>
      <c r="AK282" s="30"/>
      <c r="AL282" s="30"/>
      <c r="CH282" s="30"/>
      <c r="CI282" s="30"/>
      <c r="CJ282" s="30"/>
      <c r="CK282" s="30"/>
    </row>
    <row r="283" spans="1:89" s="23" customFormat="1" ht="15.75" customHeight="1">
      <c r="A283" s="110" t="str">
        <f t="shared" si="22"/>
        <v/>
      </c>
      <c r="B283" s="100"/>
      <c r="G283" s="265">
        <f t="shared" si="23"/>
        <v>3</v>
      </c>
      <c r="H283" s="266"/>
      <c r="I283" s="266"/>
      <c r="J283" s="271">
        <f t="shared" si="24"/>
        <v>0</v>
      </c>
      <c r="K283" s="267"/>
      <c r="L283" s="267"/>
      <c r="M283" s="267"/>
      <c r="N283" s="267">
        <f t="shared" si="25"/>
        <v>0</v>
      </c>
      <c r="O283" s="267"/>
      <c r="P283" s="267"/>
      <c r="Q283" s="268"/>
      <c r="R283" s="278">
        <f>R282</f>
        <v>1</v>
      </c>
      <c r="S283" s="220"/>
      <c r="T283" s="279"/>
      <c r="U283" s="282">
        <f t="shared" ref="U283" si="26">IF(J283="","",ROUND(J283*R283,-1))</f>
        <v>0</v>
      </c>
      <c r="V283" s="283"/>
      <c r="W283" s="272"/>
      <c r="X283" s="272"/>
      <c r="Y283" s="272"/>
      <c r="Z283" s="272">
        <f t="shared" ref="Z283" si="27">IF(N283="","",ROUND(N283*R283,-1))</f>
        <v>0</v>
      </c>
      <c r="AA283" s="272"/>
      <c r="AB283" s="272"/>
      <c r="AC283" s="272"/>
      <c r="AD283" s="273"/>
      <c r="AI283" s="30"/>
      <c r="AJ283" s="30"/>
      <c r="AK283" s="30"/>
      <c r="AL283" s="30"/>
      <c r="CH283" s="30"/>
      <c r="CI283" s="30"/>
      <c r="CJ283" s="30"/>
      <c r="CK283" s="30"/>
    </row>
    <row r="284" spans="1:89" s="23" customFormat="1" ht="15.75" customHeight="1">
      <c r="A284" s="110" t="str">
        <f t="shared" si="22"/>
        <v/>
      </c>
      <c r="B284" s="100"/>
      <c r="G284" s="265">
        <f t="shared" si="23"/>
        <v>4</v>
      </c>
      <c r="H284" s="266"/>
      <c r="I284" s="266"/>
      <c r="J284" s="271">
        <f t="shared" si="24"/>
        <v>15751.584000000001</v>
      </c>
      <c r="K284" s="267"/>
      <c r="L284" s="267"/>
      <c r="M284" s="267"/>
      <c r="N284" s="267">
        <f t="shared" si="25"/>
        <v>15751.584000000001</v>
      </c>
      <c r="O284" s="267"/>
      <c r="P284" s="267"/>
      <c r="Q284" s="268"/>
      <c r="R284" s="278">
        <f t="shared" ref="R284:R297" si="28">R283</f>
        <v>1</v>
      </c>
      <c r="S284" s="220"/>
      <c r="T284" s="279"/>
      <c r="U284" s="282">
        <f t="shared" ref="U284:U297" si="29">IF(J284="","",ROUND(J284*R284,-1))</f>
        <v>15750</v>
      </c>
      <c r="V284" s="283"/>
      <c r="W284" s="272"/>
      <c r="X284" s="272"/>
      <c r="Y284" s="272"/>
      <c r="Z284" s="272">
        <f t="shared" ref="Z284:Z297" si="30">IF(N284="","",ROUND(N284*R284,-1))</f>
        <v>15750</v>
      </c>
      <c r="AA284" s="272"/>
      <c r="AB284" s="272"/>
      <c r="AC284" s="272"/>
      <c r="AD284" s="273"/>
      <c r="AH284" s="30"/>
      <c r="AI284" s="30"/>
      <c r="AJ284" s="30"/>
      <c r="AK284" s="30"/>
      <c r="CG284" s="30"/>
      <c r="CH284" s="30"/>
      <c r="CI284" s="30"/>
      <c r="CJ284" s="30"/>
    </row>
    <row r="285" spans="1:89" s="23" customFormat="1" ht="15.75" customHeight="1">
      <c r="A285" s="110" t="str">
        <f t="shared" si="22"/>
        <v/>
      </c>
      <c r="B285" s="100"/>
      <c r="G285" s="265">
        <f t="shared" si="23"/>
        <v>5</v>
      </c>
      <c r="H285" s="266"/>
      <c r="I285" s="266"/>
      <c r="J285" s="271">
        <f t="shared" si="24"/>
        <v>15751.584000000001</v>
      </c>
      <c r="K285" s="267"/>
      <c r="L285" s="267"/>
      <c r="M285" s="267"/>
      <c r="N285" s="267">
        <f t="shared" si="25"/>
        <v>15751.584000000001</v>
      </c>
      <c r="O285" s="267"/>
      <c r="P285" s="267"/>
      <c r="Q285" s="268"/>
      <c r="R285" s="278">
        <f t="shared" si="28"/>
        <v>1</v>
      </c>
      <c r="S285" s="220"/>
      <c r="T285" s="279"/>
      <c r="U285" s="282">
        <f t="shared" si="29"/>
        <v>15750</v>
      </c>
      <c r="V285" s="283"/>
      <c r="W285" s="272"/>
      <c r="X285" s="272"/>
      <c r="Y285" s="272"/>
      <c r="Z285" s="272">
        <f t="shared" si="30"/>
        <v>15750</v>
      </c>
      <c r="AA285" s="272"/>
      <c r="AB285" s="272"/>
      <c r="AC285" s="272"/>
      <c r="AD285" s="273"/>
      <c r="AH285" s="30"/>
      <c r="AI285" s="30"/>
      <c r="AJ285" s="30"/>
      <c r="AK285" s="30"/>
      <c r="CG285" s="30"/>
      <c r="CH285" s="30"/>
      <c r="CI285" s="30"/>
      <c r="CJ285" s="30"/>
    </row>
    <row r="286" spans="1:89" s="23" customFormat="1" ht="15.75" customHeight="1">
      <c r="A286" s="110" t="str">
        <f t="shared" si="22"/>
        <v/>
      </c>
      <c r="B286" s="100"/>
      <c r="G286" s="265">
        <f t="shared" si="23"/>
        <v>6</v>
      </c>
      <c r="H286" s="266"/>
      <c r="I286" s="266"/>
      <c r="J286" s="271">
        <f t="shared" si="24"/>
        <v>15751.584000000001</v>
      </c>
      <c r="K286" s="267"/>
      <c r="L286" s="267"/>
      <c r="M286" s="267"/>
      <c r="N286" s="267">
        <f t="shared" si="25"/>
        <v>15751.584000000001</v>
      </c>
      <c r="O286" s="267"/>
      <c r="P286" s="267"/>
      <c r="Q286" s="268"/>
      <c r="R286" s="278">
        <f t="shared" si="28"/>
        <v>1</v>
      </c>
      <c r="S286" s="220"/>
      <c r="T286" s="279"/>
      <c r="U286" s="282">
        <f t="shared" si="29"/>
        <v>15750</v>
      </c>
      <c r="V286" s="283"/>
      <c r="W286" s="272"/>
      <c r="X286" s="272"/>
      <c r="Y286" s="272"/>
      <c r="Z286" s="272">
        <f t="shared" si="30"/>
        <v>15750</v>
      </c>
      <c r="AA286" s="272"/>
      <c r="AB286" s="272"/>
      <c r="AC286" s="272"/>
      <c r="AD286" s="273"/>
      <c r="AH286" s="30"/>
      <c r="AI286" s="30"/>
      <c r="AJ286" s="30"/>
      <c r="AK286" s="30"/>
      <c r="CG286" s="30"/>
      <c r="CH286" s="30"/>
      <c r="CI286" s="30"/>
      <c r="CJ286" s="30"/>
    </row>
    <row r="287" spans="1:89" s="23" customFormat="1" ht="15.75" customHeight="1">
      <c r="A287" s="110" t="str">
        <f t="shared" si="22"/>
        <v/>
      </c>
      <c r="B287" s="100"/>
      <c r="G287" s="265">
        <f t="shared" si="23"/>
        <v>7</v>
      </c>
      <c r="H287" s="266"/>
      <c r="I287" s="266"/>
      <c r="J287" s="271">
        <f t="shared" si="24"/>
        <v>44410.716</v>
      </c>
      <c r="K287" s="267"/>
      <c r="L287" s="267"/>
      <c r="M287" s="267"/>
      <c r="N287" s="267">
        <f t="shared" si="25"/>
        <v>44410.716</v>
      </c>
      <c r="O287" s="267"/>
      <c r="P287" s="267"/>
      <c r="Q287" s="268"/>
      <c r="R287" s="278">
        <f t="shared" si="28"/>
        <v>1</v>
      </c>
      <c r="S287" s="220"/>
      <c r="T287" s="279"/>
      <c r="U287" s="282">
        <f t="shared" si="29"/>
        <v>44410</v>
      </c>
      <c r="V287" s="283"/>
      <c r="W287" s="272"/>
      <c r="X287" s="272"/>
      <c r="Y287" s="272"/>
      <c r="Z287" s="272">
        <f t="shared" si="30"/>
        <v>44410</v>
      </c>
      <c r="AA287" s="272"/>
      <c r="AB287" s="272"/>
      <c r="AC287" s="272"/>
      <c r="AD287" s="273"/>
      <c r="AH287" s="30"/>
      <c r="AI287" s="30"/>
      <c r="AJ287" s="30"/>
      <c r="AK287" s="30"/>
      <c r="CG287" s="30"/>
      <c r="CH287" s="30"/>
      <c r="CI287" s="30"/>
      <c r="CJ287" s="30"/>
    </row>
    <row r="288" spans="1:89" s="23" customFormat="1" ht="15.75" customHeight="1">
      <c r="A288" s="110" t="str">
        <f t="shared" si="22"/>
        <v/>
      </c>
      <c r="B288" s="100"/>
      <c r="G288" s="265">
        <f t="shared" si="23"/>
        <v>8</v>
      </c>
      <c r="H288" s="266"/>
      <c r="I288" s="266"/>
      <c r="J288" s="271">
        <f t="shared" si="24"/>
        <v>33800.273999999998</v>
      </c>
      <c r="K288" s="267"/>
      <c r="L288" s="267"/>
      <c r="M288" s="267"/>
      <c r="N288" s="267">
        <f t="shared" si="25"/>
        <v>33800.273999999998</v>
      </c>
      <c r="O288" s="267"/>
      <c r="P288" s="267"/>
      <c r="Q288" s="268"/>
      <c r="R288" s="278">
        <f t="shared" si="28"/>
        <v>1</v>
      </c>
      <c r="S288" s="220"/>
      <c r="T288" s="279"/>
      <c r="U288" s="282">
        <f t="shared" si="29"/>
        <v>33800</v>
      </c>
      <c r="V288" s="283"/>
      <c r="W288" s="272"/>
      <c r="X288" s="272"/>
      <c r="Y288" s="272"/>
      <c r="Z288" s="272">
        <f t="shared" si="30"/>
        <v>33800</v>
      </c>
      <c r="AA288" s="272"/>
      <c r="AB288" s="272"/>
      <c r="AC288" s="272"/>
      <c r="AD288" s="273"/>
      <c r="AH288" s="30"/>
      <c r="AI288" s="30"/>
      <c r="AJ288" s="30"/>
      <c r="AK288" s="30"/>
      <c r="CG288" s="30"/>
      <c r="CH288" s="30"/>
      <c r="CI288" s="30"/>
      <c r="CJ288" s="30"/>
    </row>
    <row r="289" spans="1:88" s="23" customFormat="1" ht="15.75" customHeight="1">
      <c r="A289" s="110" t="str">
        <f t="shared" si="22"/>
        <v/>
      </c>
      <c r="B289" s="100"/>
      <c r="G289" s="265">
        <f t="shared" si="23"/>
        <v>9</v>
      </c>
      <c r="H289" s="266"/>
      <c r="I289" s="266"/>
      <c r="J289" s="271">
        <f t="shared" si="24"/>
        <v>115949.16</v>
      </c>
      <c r="K289" s="267"/>
      <c r="L289" s="267"/>
      <c r="M289" s="267"/>
      <c r="N289" s="267">
        <f t="shared" si="25"/>
        <v>115949.16</v>
      </c>
      <c r="O289" s="267"/>
      <c r="P289" s="267"/>
      <c r="Q289" s="268"/>
      <c r="R289" s="278">
        <f t="shared" si="28"/>
        <v>1</v>
      </c>
      <c r="S289" s="220"/>
      <c r="T289" s="279"/>
      <c r="U289" s="282">
        <f t="shared" si="29"/>
        <v>115950</v>
      </c>
      <c r="V289" s="283"/>
      <c r="W289" s="272"/>
      <c r="X289" s="272"/>
      <c r="Y289" s="272"/>
      <c r="Z289" s="272">
        <f t="shared" si="30"/>
        <v>115950</v>
      </c>
      <c r="AA289" s="272"/>
      <c r="AB289" s="272"/>
      <c r="AC289" s="272"/>
      <c r="AD289" s="273"/>
      <c r="AH289" s="30"/>
      <c r="AI289" s="30"/>
      <c r="AJ289" s="30"/>
      <c r="AK289" s="30"/>
      <c r="CG289" s="30"/>
      <c r="CH289" s="30"/>
      <c r="CI289" s="30"/>
      <c r="CJ289" s="30"/>
    </row>
    <row r="290" spans="1:88" s="23" customFormat="1" ht="15.75" customHeight="1">
      <c r="A290" s="110" t="str">
        <f t="shared" si="22"/>
        <v>×</v>
      </c>
      <c r="B290" s="100"/>
      <c r="G290" s="265" t="str">
        <f t="shared" si="23"/>
        <v/>
      </c>
      <c r="H290" s="266"/>
      <c r="I290" s="266"/>
      <c r="J290" s="271" t="str">
        <f t="shared" si="24"/>
        <v/>
      </c>
      <c r="K290" s="267"/>
      <c r="L290" s="267"/>
      <c r="M290" s="267"/>
      <c r="N290" s="267" t="str">
        <f t="shared" si="25"/>
        <v/>
      </c>
      <c r="O290" s="267"/>
      <c r="P290" s="267"/>
      <c r="Q290" s="268"/>
      <c r="R290" s="278">
        <f t="shared" si="28"/>
        <v>1</v>
      </c>
      <c r="S290" s="220"/>
      <c r="T290" s="279"/>
      <c r="U290" s="282" t="str">
        <f t="shared" si="29"/>
        <v/>
      </c>
      <c r="V290" s="283"/>
      <c r="W290" s="272"/>
      <c r="X290" s="272"/>
      <c r="Y290" s="272"/>
      <c r="Z290" s="272" t="str">
        <f t="shared" si="30"/>
        <v/>
      </c>
      <c r="AA290" s="272"/>
      <c r="AB290" s="272"/>
      <c r="AC290" s="272"/>
      <c r="AD290" s="273"/>
      <c r="AH290" s="30"/>
      <c r="AI290" s="30"/>
      <c r="AJ290" s="30"/>
      <c r="AK290" s="30"/>
      <c r="CG290" s="30"/>
      <c r="CH290" s="30"/>
      <c r="CI290" s="30"/>
      <c r="CJ290" s="30"/>
    </row>
    <row r="291" spans="1:88" s="23" customFormat="1" ht="15.75" customHeight="1">
      <c r="A291" s="110" t="str">
        <f t="shared" si="22"/>
        <v>×</v>
      </c>
      <c r="B291" s="100"/>
      <c r="G291" s="265" t="str">
        <f t="shared" si="23"/>
        <v/>
      </c>
      <c r="H291" s="266"/>
      <c r="I291" s="266"/>
      <c r="J291" s="271" t="str">
        <f t="shared" si="24"/>
        <v/>
      </c>
      <c r="K291" s="267"/>
      <c r="L291" s="267"/>
      <c r="M291" s="267"/>
      <c r="N291" s="267" t="str">
        <f t="shared" si="25"/>
        <v/>
      </c>
      <c r="O291" s="267"/>
      <c r="P291" s="267"/>
      <c r="Q291" s="268"/>
      <c r="R291" s="278">
        <f t="shared" si="28"/>
        <v>1</v>
      </c>
      <c r="S291" s="220"/>
      <c r="T291" s="279"/>
      <c r="U291" s="282" t="str">
        <f t="shared" si="29"/>
        <v/>
      </c>
      <c r="V291" s="283"/>
      <c r="W291" s="272"/>
      <c r="X291" s="272"/>
      <c r="Y291" s="272"/>
      <c r="Z291" s="272" t="str">
        <f t="shared" si="30"/>
        <v/>
      </c>
      <c r="AA291" s="272"/>
      <c r="AB291" s="272"/>
      <c r="AC291" s="272"/>
      <c r="AD291" s="273"/>
      <c r="AH291" s="30"/>
      <c r="AI291" s="30"/>
      <c r="AJ291" s="30"/>
      <c r="AK291" s="30"/>
      <c r="CG291" s="30"/>
      <c r="CH291" s="30"/>
      <c r="CI291" s="30"/>
      <c r="CJ291" s="30"/>
    </row>
    <row r="292" spans="1:88" s="23" customFormat="1" ht="15.75" customHeight="1">
      <c r="A292" s="110" t="str">
        <f t="shared" si="22"/>
        <v>×</v>
      </c>
      <c r="B292" s="100"/>
      <c r="G292" s="265" t="str">
        <f t="shared" si="23"/>
        <v/>
      </c>
      <c r="H292" s="266"/>
      <c r="I292" s="266"/>
      <c r="J292" s="271" t="str">
        <f t="shared" si="24"/>
        <v/>
      </c>
      <c r="K292" s="267"/>
      <c r="L292" s="267"/>
      <c r="M292" s="267"/>
      <c r="N292" s="267" t="str">
        <f t="shared" si="25"/>
        <v/>
      </c>
      <c r="O292" s="267"/>
      <c r="P292" s="267"/>
      <c r="Q292" s="268"/>
      <c r="R292" s="278">
        <f t="shared" si="28"/>
        <v>1</v>
      </c>
      <c r="S292" s="220"/>
      <c r="T292" s="279"/>
      <c r="U292" s="282" t="str">
        <f t="shared" si="29"/>
        <v/>
      </c>
      <c r="V292" s="283"/>
      <c r="W292" s="272"/>
      <c r="X292" s="272"/>
      <c r="Y292" s="272"/>
      <c r="Z292" s="272" t="str">
        <f t="shared" si="30"/>
        <v/>
      </c>
      <c r="AA292" s="272"/>
      <c r="AB292" s="272"/>
      <c r="AC292" s="272"/>
      <c r="AD292" s="273"/>
      <c r="AH292" s="30"/>
      <c r="AI292" s="30"/>
      <c r="AJ292" s="30"/>
      <c r="AK292" s="30"/>
      <c r="CG292" s="30"/>
      <c r="CH292" s="30"/>
      <c r="CI292" s="30"/>
      <c r="CJ292" s="30"/>
    </row>
    <row r="293" spans="1:88" s="23" customFormat="1" ht="15.75" customHeight="1">
      <c r="A293" s="110" t="str">
        <f t="shared" si="22"/>
        <v>×</v>
      </c>
      <c r="B293" s="100"/>
      <c r="G293" s="265" t="str">
        <f t="shared" si="23"/>
        <v/>
      </c>
      <c r="H293" s="266"/>
      <c r="I293" s="266"/>
      <c r="J293" s="271" t="str">
        <f t="shared" si="24"/>
        <v/>
      </c>
      <c r="K293" s="267"/>
      <c r="L293" s="267"/>
      <c r="M293" s="267"/>
      <c r="N293" s="267" t="str">
        <f t="shared" si="25"/>
        <v/>
      </c>
      <c r="O293" s="267"/>
      <c r="P293" s="267"/>
      <c r="Q293" s="268"/>
      <c r="R293" s="278">
        <f t="shared" si="28"/>
        <v>1</v>
      </c>
      <c r="S293" s="220"/>
      <c r="T293" s="279"/>
      <c r="U293" s="282" t="str">
        <f t="shared" si="29"/>
        <v/>
      </c>
      <c r="V293" s="283"/>
      <c r="W293" s="272"/>
      <c r="X293" s="272"/>
      <c r="Y293" s="272"/>
      <c r="Z293" s="272" t="str">
        <f t="shared" si="30"/>
        <v/>
      </c>
      <c r="AA293" s="272"/>
      <c r="AB293" s="272"/>
      <c r="AC293" s="272"/>
      <c r="AD293" s="273"/>
      <c r="AH293" s="30"/>
      <c r="AI293" s="30"/>
      <c r="AJ293" s="30"/>
      <c r="AK293" s="30"/>
      <c r="CG293" s="30"/>
      <c r="CH293" s="30"/>
      <c r="CI293" s="30"/>
      <c r="CJ293" s="30"/>
    </row>
    <row r="294" spans="1:88" s="23" customFormat="1" ht="15.75" customHeight="1">
      <c r="A294" s="110" t="str">
        <f t="shared" si="22"/>
        <v>×</v>
      </c>
      <c r="B294" s="100"/>
      <c r="G294" s="265" t="str">
        <f t="shared" si="23"/>
        <v/>
      </c>
      <c r="H294" s="266"/>
      <c r="I294" s="266"/>
      <c r="J294" s="271" t="str">
        <f t="shared" si="24"/>
        <v/>
      </c>
      <c r="K294" s="267"/>
      <c r="L294" s="267"/>
      <c r="M294" s="267"/>
      <c r="N294" s="267" t="str">
        <f t="shared" si="25"/>
        <v/>
      </c>
      <c r="O294" s="267"/>
      <c r="P294" s="267"/>
      <c r="Q294" s="268"/>
      <c r="R294" s="278">
        <f t="shared" si="28"/>
        <v>1</v>
      </c>
      <c r="S294" s="220"/>
      <c r="T294" s="279"/>
      <c r="U294" s="282" t="str">
        <f t="shared" si="29"/>
        <v/>
      </c>
      <c r="V294" s="283"/>
      <c r="W294" s="272"/>
      <c r="X294" s="272"/>
      <c r="Y294" s="272"/>
      <c r="Z294" s="272" t="str">
        <f t="shared" si="30"/>
        <v/>
      </c>
      <c r="AA294" s="272"/>
      <c r="AB294" s="272"/>
      <c r="AC294" s="272"/>
      <c r="AD294" s="273"/>
      <c r="AH294" s="30"/>
      <c r="AI294" s="30"/>
      <c r="AJ294" s="30"/>
      <c r="AK294" s="30"/>
      <c r="CG294" s="30"/>
      <c r="CH294" s="30"/>
      <c r="CI294" s="30"/>
      <c r="CJ294" s="30"/>
    </row>
    <row r="295" spans="1:88" s="23" customFormat="1" ht="15.75" customHeight="1">
      <c r="A295" s="110" t="str">
        <f t="shared" si="22"/>
        <v>×</v>
      </c>
      <c r="B295" s="100"/>
      <c r="G295" s="265" t="str">
        <f t="shared" si="23"/>
        <v/>
      </c>
      <c r="H295" s="266"/>
      <c r="I295" s="266"/>
      <c r="J295" s="271" t="str">
        <f t="shared" si="24"/>
        <v/>
      </c>
      <c r="K295" s="267"/>
      <c r="L295" s="267"/>
      <c r="M295" s="267"/>
      <c r="N295" s="267" t="str">
        <f t="shared" si="25"/>
        <v/>
      </c>
      <c r="O295" s="267"/>
      <c r="P295" s="267"/>
      <c r="Q295" s="268"/>
      <c r="R295" s="278">
        <f t="shared" si="28"/>
        <v>1</v>
      </c>
      <c r="S295" s="220"/>
      <c r="T295" s="279"/>
      <c r="U295" s="282" t="str">
        <f t="shared" si="29"/>
        <v/>
      </c>
      <c r="V295" s="283"/>
      <c r="W295" s="272"/>
      <c r="X295" s="272"/>
      <c r="Y295" s="272"/>
      <c r="Z295" s="272" t="str">
        <f t="shared" si="30"/>
        <v/>
      </c>
      <c r="AA295" s="272"/>
      <c r="AB295" s="272"/>
      <c r="AC295" s="272"/>
      <c r="AD295" s="273"/>
      <c r="AH295" s="30"/>
      <c r="AI295" s="30"/>
      <c r="AJ295" s="30"/>
      <c r="AK295" s="30"/>
      <c r="CG295" s="30"/>
      <c r="CH295" s="30"/>
      <c r="CI295" s="30"/>
      <c r="CJ295" s="30"/>
    </row>
    <row r="296" spans="1:88" s="23" customFormat="1" ht="15.75" customHeight="1">
      <c r="A296" s="110" t="str">
        <f t="shared" si="22"/>
        <v>×</v>
      </c>
      <c r="B296" s="100"/>
      <c r="G296" s="265" t="str">
        <f t="shared" si="23"/>
        <v/>
      </c>
      <c r="H296" s="266"/>
      <c r="I296" s="266"/>
      <c r="J296" s="271" t="str">
        <f t="shared" si="24"/>
        <v/>
      </c>
      <c r="K296" s="267"/>
      <c r="L296" s="267"/>
      <c r="M296" s="267"/>
      <c r="N296" s="267" t="str">
        <f t="shared" si="25"/>
        <v/>
      </c>
      <c r="O296" s="267"/>
      <c r="P296" s="267"/>
      <c r="Q296" s="268"/>
      <c r="R296" s="278">
        <f t="shared" si="28"/>
        <v>1</v>
      </c>
      <c r="S296" s="220"/>
      <c r="T296" s="279"/>
      <c r="U296" s="282" t="str">
        <f t="shared" si="29"/>
        <v/>
      </c>
      <c r="V296" s="283"/>
      <c r="W296" s="272"/>
      <c r="X296" s="272"/>
      <c r="Y296" s="272"/>
      <c r="Z296" s="272" t="str">
        <f t="shared" si="30"/>
        <v/>
      </c>
      <c r="AA296" s="272"/>
      <c r="AB296" s="272"/>
      <c r="AC296" s="272"/>
      <c r="AD296" s="273"/>
      <c r="AH296" s="30"/>
      <c r="AI296" s="30"/>
      <c r="AJ296" s="30"/>
      <c r="AK296" s="30"/>
      <c r="CG296" s="30"/>
      <c r="CH296" s="30"/>
      <c r="CI296" s="30"/>
      <c r="CJ296" s="30"/>
    </row>
    <row r="297" spans="1:88" s="23" customFormat="1" ht="15.75" customHeight="1">
      <c r="A297" s="111" t="str">
        <f t="shared" si="22"/>
        <v>×</v>
      </c>
      <c r="B297" s="100"/>
      <c r="G297" s="269" t="str">
        <f t="shared" si="23"/>
        <v/>
      </c>
      <c r="H297" s="270"/>
      <c r="I297" s="270"/>
      <c r="J297" s="284" t="str">
        <f t="shared" si="24"/>
        <v/>
      </c>
      <c r="K297" s="276"/>
      <c r="L297" s="276"/>
      <c r="M297" s="276"/>
      <c r="N297" s="276" t="str">
        <f t="shared" si="25"/>
        <v/>
      </c>
      <c r="O297" s="276"/>
      <c r="P297" s="276"/>
      <c r="Q297" s="277"/>
      <c r="R297" s="280">
        <f t="shared" si="28"/>
        <v>1</v>
      </c>
      <c r="S297" s="249"/>
      <c r="T297" s="281"/>
      <c r="U297" s="285" t="str">
        <f t="shared" si="29"/>
        <v/>
      </c>
      <c r="V297" s="286"/>
      <c r="W297" s="274"/>
      <c r="X297" s="274"/>
      <c r="Y297" s="274"/>
      <c r="Z297" s="274" t="str">
        <f t="shared" si="30"/>
        <v/>
      </c>
      <c r="AA297" s="274"/>
      <c r="AB297" s="274"/>
      <c r="AC297" s="274"/>
      <c r="AD297" s="275"/>
      <c r="AH297" s="30"/>
      <c r="AI297" s="30"/>
      <c r="AJ297" s="30"/>
      <c r="AK297" s="30"/>
      <c r="CG297" s="30"/>
      <c r="CH297" s="30"/>
      <c r="CI297" s="30"/>
      <c r="CJ297" s="30"/>
    </row>
    <row r="298" spans="1:88" s="23" customFormat="1" ht="15.75" customHeight="1">
      <c r="A298" s="114" t="str">
        <f t="shared" ref="A298:A303" si="31">IF(液状化L1の有無="","","×")</f>
        <v>×</v>
      </c>
      <c r="B298" s="100" t="s">
        <v>588</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544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299" t="s">
        <v>77</v>
      </c>
      <c r="H301" s="299"/>
      <c r="I301" s="245"/>
      <c r="J301" s="245" t="s">
        <v>422</v>
      </c>
      <c r="K301" s="245"/>
      <c r="L301" s="245"/>
      <c r="M301" s="245"/>
      <c r="N301" s="245" t="s">
        <v>421</v>
      </c>
      <c r="O301" s="245"/>
      <c r="P301" s="245"/>
      <c r="Q301" s="404"/>
      <c r="R301" s="458" t="s">
        <v>390</v>
      </c>
      <c r="S301" s="258"/>
      <c r="T301" s="258"/>
      <c r="U301" s="258"/>
      <c r="V301" s="258"/>
      <c r="W301" s="258"/>
      <c r="X301" s="258"/>
      <c r="Y301" s="258"/>
      <c r="Z301" s="258"/>
      <c r="AA301" s="258"/>
      <c r="AB301" s="258"/>
      <c r="AC301" s="258"/>
      <c r="AD301" s="258"/>
      <c r="AE301" s="259"/>
    </row>
    <row r="302" spans="1:88" s="23" customFormat="1" ht="15.75" customHeight="1">
      <c r="A302" s="114" t="str">
        <f t="shared" si="31"/>
        <v>×</v>
      </c>
      <c r="B302" s="100"/>
      <c r="G302" s="403"/>
      <c r="H302" s="403"/>
      <c r="I302" s="355"/>
      <c r="J302" s="355"/>
      <c r="K302" s="355"/>
      <c r="L302" s="355"/>
      <c r="M302" s="355"/>
      <c r="N302" s="355"/>
      <c r="O302" s="355"/>
      <c r="P302" s="355"/>
      <c r="Q302" s="405"/>
      <c r="R302" s="401" t="s">
        <v>423</v>
      </c>
      <c r="S302" s="355"/>
      <c r="T302" s="355"/>
      <c r="U302" s="355"/>
      <c r="V302" s="355" t="s">
        <v>419</v>
      </c>
      <c r="W302" s="355"/>
      <c r="X302" s="355"/>
      <c r="Y302" s="355"/>
      <c r="Z302" s="355"/>
      <c r="AA302" s="355" t="s">
        <v>420</v>
      </c>
      <c r="AB302" s="355"/>
      <c r="AC302" s="355"/>
      <c r="AD302" s="355"/>
      <c r="AE302" s="405"/>
    </row>
    <row r="303" spans="1:88" s="23" customFormat="1" ht="15.75" customHeight="1">
      <c r="A303" s="114" t="str">
        <f t="shared" si="31"/>
        <v>×</v>
      </c>
      <c r="B303" s="100"/>
      <c r="G303" s="300"/>
      <c r="H303" s="300"/>
      <c r="I303" s="246"/>
      <c r="J303" s="246"/>
      <c r="K303" s="246"/>
      <c r="L303" s="246"/>
      <c r="M303" s="246"/>
      <c r="N303" s="246"/>
      <c r="O303" s="246"/>
      <c r="P303" s="246"/>
      <c r="Q303" s="406"/>
      <c r="R303" s="417"/>
      <c r="S303" s="246"/>
      <c r="T303" s="246"/>
      <c r="U303" s="246"/>
      <c r="V303" s="246"/>
      <c r="W303" s="246"/>
      <c r="X303" s="246"/>
      <c r="Y303" s="246"/>
      <c r="Z303" s="246"/>
      <c r="AA303" s="246"/>
      <c r="AB303" s="246"/>
      <c r="AC303" s="246"/>
      <c r="AD303" s="246"/>
      <c r="AE303" s="406"/>
    </row>
    <row r="304" spans="1:88" s="23" customFormat="1" ht="15.75" customHeight="1">
      <c r="A304" s="114" t="str">
        <f t="shared" ref="A304:A319" si="32">IF(液状化L1の有無="",IF(G304="","×",""),"×")</f>
        <v>×</v>
      </c>
      <c r="B304" s="100"/>
      <c r="C304" s="22"/>
      <c r="G304" s="294">
        <f t="shared" ref="G304:G319" si="33">G282</f>
        <v>2</v>
      </c>
      <c r="H304" s="294"/>
      <c r="I304" s="228"/>
      <c r="J304" s="297">
        <f t="shared" ref="J304:J319" si="34">U282</f>
        <v>8200</v>
      </c>
      <c r="K304" s="297"/>
      <c r="L304" s="297"/>
      <c r="M304" s="297"/>
      <c r="N304" s="297">
        <f t="shared" ref="N304:N319" si="35">Z282</f>
        <v>8200</v>
      </c>
      <c r="O304" s="297"/>
      <c r="P304" s="297"/>
      <c r="Q304" s="505"/>
      <c r="R304" s="624">
        <v>1</v>
      </c>
      <c r="S304" s="625"/>
      <c r="T304" s="625"/>
      <c r="U304" s="625"/>
      <c r="V304" s="297">
        <f t="shared" ref="V304:V319" si="36">IF(J304="","",ROUND(J304*R304,-1))</f>
        <v>8200</v>
      </c>
      <c r="W304" s="297"/>
      <c r="X304" s="297"/>
      <c r="Y304" s="297"/>
      <c r="Z304" s="297"/>
      <c r="AA304" s="297">
        <f t="shared" ref="AA304:AA319" si="37">IF(N304="","",ROUND(N304*R304,-1))</f>
        <v>8200</v>
      </c>
      <c r="AB304" s="297"/>
      <c r="AC304" s="297"/>
      <c r="AD304" s="297"/>
      <c r="AE304" s="505"/>
    </row>
    <row r="305" spans="1:32" s="23" customFormat="1" ht="15.75" customHeight="1">
      <c r="A305" s="114" t="str">
        <f t="shared" si="32"/>
        <v>×</v>
      </c>
      <c r="B305" s="100"/>
      <c r="C305" s="22"/>
      <c r="G305" s="265">
        <f t="shared" si="33"/>
        <v>3</v>
      </c>
      <c r="H305" s="265"/>
      <c r="I305" s="266"/>
      <c r="J305" s="267">
        <f t="shared" si="34"/>
        <v>0</v>
      </c>
      <c r="K305" s="267"/>
      <c r="L305" s="267"/>
      <c r="M305" s="267"/>
      <c r="N305" s="267">
        <f t="shared" si="35"/>
        <v>0</v>
      </c>
      <c r="O305" s="267"/>
      <c r="P305" s="267"/>
      <c r="Q305" s="394"/>
      <c r="R305" s="626">
        <v>1</v>
      </c>
      <c r="S305" s="443"/>
      <c r="T305" s="443"/>
      <c r="U305" s="443"/>
      <c r="V305" s="267">
        <f t="shared" si="36"/>
        <v>0</v>
      </c>
      <c r="W305" s="267"/>
      <c r="X305" s="267"/>
      <c r="Y305" s="267"/>
      <c r="Z305" s="267"/>
      <c r="AA305" s="267">
        <f t="shared" si="37"/>
        <v>0</v>
      </c>
      <c r="AB305" s="267"/>
      <c r="AC305" s="267"/>
      <c r="AD305" s="267"/>
      <c r="AE305" s="394"/>
    </row>
    <row r="306" spans="1:32" s="23" customFormat="1" ht="15.75" customHeight="1">
      <c r="A306" s="114" t="str">
        <f t="shared" si="32"/>
        <v>×</v>
      </c>
      <c r="B306" s="100"/>
      <c r="C306" s="22"/>
      <c r="G306" s="265">
        <f t="shared" si="33"/>
        <v>4</v>
      </c>
      <c r="H306" s="265"/>
      <c r="I306" s="266"/>
      <c r="J306" s="267">
        <f t="shared" si="34"/>
        <v>15750</v>
      </c>
      <c r="K306" s="267"/>
      <c r="L306" s="267"/>
      <c r="M306" s="267"/>
      <c r="N306" s="267">
        <f t="shared" si="35"/>
        <v>15750</v>
      </c>
      <c r="O306" s="267"/>
      <c r="P306" s="267"/>
      <c r="Q306" s="394"/>
      <c r="R306" s="626">
        <v>1</v>
      </c>
      <c r="S306" s="443"/>
      <c r="T306" s="443"/>
      <c r="U306" s="443"/>
      <c r="V306" s="267">
        <f t="shared" si="36"/>
        <v>15750</v>
      </c>
      <c r="W306" s="267"/>
      <c r="X306" s="267"/>
      <c r="Y306" s="267"/>
      <c r="Z306" s="267"/>
      <c r="AA306" s="267">
        <f t="shared" si="37"/>
        <v>15750</v>
      </c>
      <c r="AB306" s="267"/>
      <c r="AC306" s="267"/>
      <c r="AD306" s="267"/>
      <c r="AE306" s="394"/>
    </row>
    <row r="307" spans="1:32" s="23" customFormat="1" ht="15.75" customHeight="1">
      <c r="A307" s="114" t="str">
        <f t="shared" si="32"/>
        <v>×</v>
      </c>
      <c r="B307" s="100"/>
      <c r="C307" s="22"/>
      <c r="G307" s="265">
        <f t="shared" si="33"/>
        <v>5</v>
      </c>
      <c r="H307" s="265"/>
      <c r="I307" s="266"/>
      <c r="J307" s="267">
        <f t="shared" si="34"/>
        <v>15750</v>
      </c>
      <c r="K307" s="267"/>
      <c r="L307" s="267"/>
      <c r="M307" s="267"/>
      <c r="N307" s="267">
        <f t="shared" si="35"/>
        <v>15750</v>
      </c>
      <c r="O307" s="267"/>
      <c r="P307" s="267"/>
      <c r="Q307" s="394"/>
      <c r="R307" s="626">
        <v>1</v>
      </c>
      <c r="S307" s="443"/>
      <c r="T307" s="443"/>
      <c r="U307" s="443"/>
      <c r="V307" s="267">
        <f t="shared" si="36"/>
        <v>15750</v>
      </c>
      <c r="W307" s="267"/>
      <c r="X307" s="267"/>
      <c r="Y307" s="267"/>
      <c r="Z307" s="267"/>
      <c r="AA307" s="267">
        <f t="shared" si="37"/>
        <v>15750</v>
      </c>
      <c r="AB307" s="267"/>
      <c r="AC307" s="267"/>
      <c r="AD307" s="267"/>
      <c r="AE307" s="394"/>
    </row>
    <row r="308" spans="1:32" s="23" customFormat="1" ht="15.75" customHeight="1">
      <c r="A308" s="114" t="str">
        <f t="shared" si="32"/>
        <v>×</v>
      </c>
      <c r="B308" s="100"/>
      <c r="C308" s="22"/>
      <c r="G308" s="265">
        <f t="shared" si="33"/>
        <v>6</v>
      </c>
      <c r="H308" s="265"/>
      <c r="I308" s="266"/>
      <c r="J308" s="267">
        <f t="shared" si="34"/>
        <v>15750</v>
      </c>
      <c r="K308" s="267"/>
      <c r="L308" s="267"/>
      <c r="M308" s="267"/>
      <c r="N308" s="267">
        <f t="shared" si="35"/>
        <v>15750</v>
      </c>
      <c r="O308" s="267"/>
      <c r="P308" s="267"/>
      <c r="Q308" s="394"/>
      <c r="R308" s="626">
        <v>1</v>
      </c>
      <c r="S308" s="443"/>
      <c r="T308" s="443"/>
      <c r="U308" s="443"/>
      <c r="V308" s="267">
        <f t="shared" si="36"/>
        <v>15750</v>
      </c>
      <c r="W308" s="267"/>
      <c r="X308" s="267"/>
      <c r="Y308" s="267"/>
      <c r="Z308" s="267"/>
      <c r="AA308" s="267">
        <f t="shared" si="37"/>
        <v>15750</v>
      </c>
      <c r="AB308" s="267"/>
      <c r="AC308" s="267"/>
      <c r="AD308" s="267"/>
      <c r="AE308" s="394"/>
    </row>
    <row r="309" spans="1:32" s="23" customFormat="1" ht="15.75" customHeight="1">
      <c r="A309" s="114" t="str">
        <f t="shared" si="32"/>
        <v>×</v>
      </c>
      <c r="B309" s="100"/>
      <c r="C309" s="22"/>
      <c r="G309" s="265">
        <f t="shared" si="33"/>
        <v>7</v>
      </c>
      <c r="H309" s="265"/>
      <c r="I309" s="266"/>
      <c r="J309" s="267">
        <f t="shared" si="34"/>
        <v>44410</v>
      </c>
      <c r="K309" s="267"/>
      <c r="L309" s="267"/>
      <c r="M309" s="267"/>
      <c r="N309" s="267">
        <f t="shared" si="35"/>
        <v>44410</v>
      </c>
      <c r="O309" s="267"/>
      <c r="P309" s="267"/>
      <c r="Q309" s="394"/>
      <c r="R309" s="626">
        <v>1</v>
      </c>
      <c r="S309" s="443"/>
      <c r="T309" s="443"/>
      <c r="U309" s="443"/>
      <c r="V309" s="267">
        <f t="shared" si="36"/>
        <v>44410</v>
      </c>
      <c r="W309" s="267"/>
      <c r="X309" s="267"/>
      <c r="Y309" s="267"/>
      <c r="Z309" s="267"/>
      <c r="AA309" s="267">
        <f t="shared" si="37"/>
        <v>44410</v>
      </c>
      <c r="AB309" s="267"/>
      <c r="AC309" s="267"/>
      <c r="AD309" s="267"/>
      <c r="AE309" s="394"/>
    </row>
    <row r="310" spans="1:32" s="23" customFormat="1" ht="15.75" customHeight="1">
      <c r="A310" s="114" t="str">
        <f t="shared" si="32"/>
        <v>×</v>
      </c>
      <c r="B310" s="100"/>
      <c r="C310" s="22"/>
      <c r="G310" s="265">
        <f t="shared" si="33"/>
        <v>8</v>
      </c>
      <c r="H310" s="265"/>
      <c r="I310" s="266"/>
      <c r="J310" s="267">
        <f t="shared" si="34"/>
        <v>33800</v>
      </c>
      <c r="K310" s="267"/>
      <c r="L310" s="267"/>
      <c r="M310" s="267"/>
      <c r="N310" s="267">
        <f t="shared" si="35"/>
        <v>33800</v>
      </c>
      <c r="O310" s="267"/>
      <c r="P310" s="267"/>
      <c r="Q310" s="394"/>
      <c r="R310" s="626">
        <v>1</v>
      </c>
      <c r="S310" s="443"/>
      <c r="T310" s="443"/>
      <c r="U310" s="443"/>
      <c r="V310" s="267">
        <f t="shared" si="36"/>
        <v>33800</v>
      </c>
      <c r="W310" s="267"/>
      <c r="X310" s="267"/>
      <c r="Y310" s="267"/>
      <c r="Z310" s="267"/>
      <c r="AA310" s="267">
        <f t="shared" si="37"/>
        <v>33800</v>
      </c>
      <c r="AB310" s="267"/>
      <c r="AC310" s="267"/>
      <c r="AD310" s="267"/>
      <c r="AE310" s="394"/>
    </row>
    <row r="311" spans="1:32" s="23" customFormat="1" ht="15.75" customHeight="1">
      <c r="A311" s="114" t="str">
        <f t="shared" si="32"/>
        <v>×</v>
      </c>
      <c r="B311" s="100"/>
      <c r="C311" s="22"/>
      <c r="G311" s="265">
        <f t="shared" si="33"/>
        <v>9</v>
      </c>
      <c r="H311" s="265"/>
      <c r="I311" s="266"/>
      <c r="J311" s="267">
        <f t="shared" si="34"/>
        <v>115950</v>
      </c>
      <c r="K311" s="267"/>
      <c r="L311" s="267"/>
      <c r="M311" s="267"/>
      <c r="N311" s="267">
        <f t="shared" si="35"/>
        <v>115950</v>
      </c>
      <c r="O311" s="267"/>
      <c r="P311" s="267"/>
      <c r="Q311" s="394"/>
      <c r="R311" s="626">
        <v>1</v>
      </c>
      <c r="S311" s="443"/>
      <c r="T311" s="443"/>
      <c r="U311" s="443"/>
      <c r="V311" s="267">
        <f t="shared" si="36"/>
        <v>115950</v>
      </c>
      <c r="W311" s="267"/>
      <c r="X311" s="267"/>
      <c r="Y311" s="267"/>
      <c r="Z311" s="267"/>
      <c r="AA311" s="267">
        <f t="shared" si="37"/>
        <v>115950</v>
      </c>
      <c r="AB311" s="267"/>
      <c r="AC311" s="267"/>
      <c r="AD311" s="267"/>
      <c r="AE311" s="394"/>
    </row>
    <row r="312" spans="1:32" s="23" customFormat="1" ht="15.75" customHeight="1">
      <c r="A312" s="114" t="str">
        <f t="shared" si="32"/>
        <v>×</v>
      </c>
      <c r="B312" s="100"/>
      <c r="C312" s="22"/>
      <c r="G312" s="265" t="str">
        <f t="shared" si="33"/>
        <v/>
      </c>
      <c r="H312" s="265"/>
      <c r="I312" s="266"/>
      <c r="J312" s="267" t="str">
        <f t="shared" si="34"/>
        <v/>
      </c>
      <c r="K312" s="267"/>
      <c r="L312" s="267"/>
      <c r="M312" s="267"/>
      <c r="N312" s="267" t="str">
        <f t="shared" si="35"/>
        <v/>
      </c>
      <c r="O312" s="267"/>
      <c r="P312" s="267"/>
      <c r="Q312" s="394"/>
      <c r="R312" s="626"/>
      <c r="S312" s="443"/>
      <c r="T312" s="443"/>
      <c r="U312" s="443"/>
      <c r="V312" s="267" t="str">
        <f t="shared" si="36"/>
        <v/>
      </c>
      <c r="W312" s="267"/>
      <c r="X312" s="267"/>
      <c r="Y312" s="267"/>
      <c r="Z312" s="267"/>
      <c r="AA312" s="267" t="str">
        <f t="shared" si="37"/>
        <v/>
      </c>
      <c r="AB312" s="267"/>
      <c r="AC312" s="267"/>
      <c r="AD312" s="267"/>
      <c r="AE312" s="394"/>
    </row>
    <row r="313" spans="1:32" s="23" customFormat="1" ht="15.75" customHeight="1">
      <c r="A313" s="114" t="str">
        <f t="shared" si="32"/>
        <v>×</v>
      </c>
      <c r="B313" s="100"/>
      <c r="C313" s="22"/>
      <c r="G313" s="265" t="str">
        <f t="shared" si="33"/>
        <v/>
      </c>
      <c r="H313" s="265"/>
      <c r="I313" s="266"/>
      <c r="J313" s="267" t="str">
        <f t="shared" si="34"/>
        <v/>
      </c>
      <c r="K313" s="267"/>
      <c r="L313" s="267"/>
      <c r="M313" s="267"/>
      <c r="N313" s="267" t="str">
        <f t="shared" si="35"/>
        <v/>
      </c>
      <c r="O313" s="267"/>
      <c r="P313" s="267"/>
      <c r="Q313" s="394"/>
      <c r="R313" s="626"/>
      <c r="S313" s="443"/>
      <c r="T313" s="443"/>
      <c r="U313" s="443"/>
      <c r="V313" s="267" t="str">
        <f t="shared" si="36"/>
        <v/>
      </c>
      <c r="W313" s="267"/>
      <c r="X313" s="267"/>
      <c r="Y313" s="267"/>
      <c r="Z313" s="267"/>
      <c r="AA313" s="267" t="str">
        <f t="shared" si="37"/>
        <v/>
      </c>
      <c r="AB313" s="267"/>
      <c r="AC313" s="267"/>
      <c r="AD313" s="267"/>
      <c r="AE313" s="394"/>
    </row>
    <row r="314" spans="1:32" s="23" customFormat="1" ht="15.75" customHeight="1">
      <c r="A314" s="114" t="str">
        <f t="shared" si="32"/>
        <v>×</v>
      </c>
      <c r="B314" s="100"/>
      <c r="C314" s="22"/>
      <c r="G314" s="265" t="str">
        <f t="shared" si="33"/>
        <v/>
      </c>
      <c r="H314" s="265"/>
      <c r="I314" s="266"/>
      <c r="J314" s="267" t="str">
        <f t="shared" si="34"/>
        <v/>
      </c>
      <c r="K314" s="267"/>
      <c r="L314" s="267"/>
      <c r="M314" s="267"/>
      <c r="N314" s="267" t="str">
        <f t="shared" si="35"/>
        <v/>
      </c>
      <c r="O314" s="267"/>
      <c r="P314" s="267"/>
      <c r="Q314" s="394"/>
      <c r="R314" s="626"/>
      <c r="S314" s="443"/>
      <c r="T314" s="443"/>
      <c r="U314" s="443"/>
      <c r="V314" s="267" t="str">
        <f t="shared" si="36"/>
        <v/>
      </c>
      <c r="W314" s="267"/>
      <c r="X314" s="267"/>
      <c r="Y314" s="267"/>
      <c r="Z314" s="267"/>
      <c r="AA314" s="267" t="str">
        <f t="shared" si="37"/>
        <v/>
      </c>
      <c r="AB314" s="267"/>
      <c r="AC314" s="267"/>
      <c r="AD314" s="267"/>
      <c r="AE314" s="394"/>
    </row>
    <row r="315" spans="1:32" s="23" customFormat="1" ht="15.75" customHeight="1">
      <c r="A315" s="114" t="str">
        <f t="shared" si="32"/>
        <v>×</v>
      </c>
      <c r="B315" s="100"/>
      <c r="C315" s="22"/>
      <c r="G315" s="265" t="str">
        <f t="shared" si="33"/>
        <v/>
      </c>
      <c r="H315" s="265"/>
      <c r="I315" s="266"/>
      <c r="J315" s="267" t="str">
        <f t="shared" si="34"/>
        <v/>
      </c>
      <c r="K315" s="267"/>
      <c r="L315" s="267"/>
      <c r="M315" s="267"/>
      <c r="N315" s="267" t="str">
        <f t="shared" si="35"/>
        <v/>
      </c>
      <c r="O315" s="267"/>
      <c r="P315" s="267"/>
      <c r="Q315" s="394"/>
      <c r="R315" s="626"/>
      <c r="S315" s="443"/>
      <c r="T315" s="443"/>
      <c r="U315" s="443"/>
      <c r="V315" s="267" t="str">
        <f t="shared" si="36"/>
        <v/>
      </c>
      <c r="W315" s="267"/>
      <c r="X315" s="267"/>
      <c r="Y315" s="267"/>
      <c r="Z315" s="267"/>
      <c r="AA315" s="267" t="str">
        <f t="shared" si="37"/>
        <v/>
      </c>
      <c r="AB315" s="267"/>
      <c r="AC315" s="267"/>
      <c r="AD315" s="267"/>
      <c r="AE315" s="394"/>
    </row>
    <row r="316" spans="1:32" s="23" customFormat="1" ht="15.75" customHeight="1">
      <c r="A316" s="114" t="str">
        <f t="shared" si="32"/>
        <v>×</v>
      </c>
      <c r="B316" s="100"/>
      <c r="C316" s="22"/>
      <c r="G316" s="265" t="str">
        <f t="shared" si="33"/>
        <v/>
      </c>
      <c r="H316" s="265"/>
      <c r="I316" s="266"/>
      <c r="J316" s="267" t="str">
        <f t="shared" si="34"/>
        <v/>
      </c>
      <c r="K316" s="267"/>
      <c r="L316" s="267"/>
      <c r="M316" s="267"/>
      <c r="N316" s="267" t="str">
        <f t="shared" si="35"/>
        <v/>
      </c>
      <c r="O316" s="267"/>
      <c r="P316" s="267"/>
      <c r="Q316" s="394"/>
      <c r="R316" s="626"/>
      <c r="S316" s="443"/>
      <c r="T316" s="443"/>
      <c r="U316" s="443"/>
      <c r="V316" s="267" t="str">
        <f t="shared" si="36"/>
        <v/>
      </c>
      <c r="W316" s="267"/>
      <c r="X316" s="267"/>
      <c r="Y316" s="267"/>
      <c r="Z316" s="267"/>
      <c r="AA316" s="267" t="str">
        <f t="shared" si="37"/>
        <v/>
      </c>
      <c r="AB316" s="267"/>
      <c r="AC316" s="267"/>
      <c r="AD316" s="267"/>
      <c r="AE316" s="394"/>
    </row>
    <row r="317" spans="1:32" s="23" customFormat="1" ht="15.75" customHeight="1">
      <c r="A317" s="114" t="str">
        <f t="shared" si="32"/>
        <v>×</v>
      </c>
      <c r="B317" s="100"/>
      <c r="C317" s="22"/>
      <c r="G317" s="265" t="str">
        <f t="shared" si="33"/>
        <v/>
      </c>
      <c r="H317" s="265"/>
      <c r="I317" s="266"/>
      <c r="J317" s="267" t="str">
        <f t="shared" si="34"/>
        <v/>
      </c>
      <c r="K317" s="267"/>
      <c r="L317" s="267"/>
      <c r="M317" s="267"/>
      <c r="N317" s="267" t="str">
        <f t="shared" si="35"/>
        <v/>
      </c>
      <c r="O317" s="267"/>
      <c r="P317" s="267"/>
      <c r="Q317" s="394"/>
      <c r="R317" s="626"/>
      <c r="S317" s="443"/>
      <c r="T317" s="443"/>
      <c r="U317" s="443"/>
      <c r="V317" s="267" t="str">
        <f t="shared" si="36"/>
        <v/>
      </c>
      <c r="W317" s="267"/>
      <c r="X317" s="267"/>
      <c r="Y317" s="267"/>
      <c r="Z317" s="267"/>
      <c r="AA317" s="267" t="str">
        <f t="shared" si="37"/>
        <v/>
      </c>
      <c r="AB317" s="267"/>
      <c r="AC317" s="267"/>
      <c r="AD317" s="267"/>
      <c r="AE317" s="394"/>
    </row>
    <row r="318" spans="1:32" s="23" customFormat="1" ht="15.75" customHeight="1">
      <c r="A318" s="114" t="str">
        <f t="shared" si="32"/>
        <v>×</v>
      </c>
      <c r="B318" s="100"/>
      <c r="C318" s="22"/>
      <c r="G318" s="265" t="str">
        <f t="shared" si="33"/>
        <v/>
      </c>
      <c r="H318" s="265"/>
      <c r="I318" s="266"/>
      <c r="J318" s="267" t="str">
        <f t="shared" si="34"/>
        <v/>
      </c>
      <c r="K318" s="267"/>
      <c r="L318" s="267"/>
      <c r="M318" s="267"/>
      <c r="N318" s="267" t="str">
        <f t="shared" si="35"/>
        <v/>
      </c>
      <c r="O318" s="267"/>
      <c r="P318" s="267"/>
      <c r="Q318" s="394"/>
      <c r="R318" s="626"/>
      <c r="S318" s="443"/>
      <c r="T318" s="443"/>
      <c r="U318" s="443"/>
      <c r="V318" s="267" t="str">
        <f t="shared" si="36"/>
        <v/>
      </c>
      <c r="W318" s="267"/>
      <c r="X318" s="267"/>
      <c r="Y318" s="267"/>
      <c r="Z318" s="267"/>
      <c r="AA318" s="267" t="str">
        <f t="shared" si="37"/>
        <v/>
      </c>
      <c r="AB318" s="267"/>
      <c r="AC318" s="267"/>
      <c r="AD318" s="267"/>
      <c r="AE318" s="394"/>
    </row>
    <row r="319" spans="1:32" s="23" customFormat="1" ht="15.75" customHeight="1">
      <c r="A319" s="115" t="str">
        <f t="shared" si="32"/>
        <v>×</v>
      </c>
      <c r="B319" s="100"/>
      <c r="C319" s="22"/>
      <c r="G319" s="269" t="str">
        <f t="shared" si="33"/>
        <v/>
      </c>
      <c r="H319" s="269"/>
      <c r="I319" s="270"/>
      <c r="J319" s="276" t="str">
        <f t="shared" si="34"/>
        <v/>
      </c>
      <c r="K319" s="276"/>
      <c r="L319" s="276"/>
      <c r="M319" s="276"/>
      <c r="N319" s="276" t="str">
        <f t="shared" si="35"/>
        <v/>
      </c>
      <c r="O319" s="276"/>
      <c r="P319" s="276"/>
      <c r="Q319" s="506"/>
      <c r="R319" s="627"/>
      <c r="S319" s="529"/>
      <c r="T319" s="529"/>
      <c r="U319" s="529"/>
      <c r="V319" s="276" t="str">
        <f t="shared" si="36"/>
        <v/>
      </c>
      <c r="W319" s="276"/>
      <c r="X319" s="276"/>
      <c r="Y319" s="276"/>
      <c r="Z319" s="276"/>
      <c r="AA319" s="276" t="str">
        <f t="shared" si="37"/>
        <v/>
      </c>
      <c r="AB319" s="276"/>
      <c r="AC319" s="276"/>
      <c r="AD319" s="276"/>
      <c r="AE319" s="506"/>
    </row>
    <row r="320" spans="1:32" s="23" customFormat="1" ht="15.75" customHeight="1">
      <c r="A320" s="116" t="str">
        <f t="shared" ref="A320:A325" si="38">IF(液状化L2の有無="","","×")</f>
        <v/>
      </c>
      <c r="B320" s="100" t="s">
        <v>588</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299" t="s">
        <v>77</v>
      </c>
      <c r="H323" s="299"/>
      <c r="I323" s="245"/>
      <c r="J323" s="245" t="s">
        <v>422</v>
      </c>
      <c r="K323" s="245"/>
      <c r="L323" s="245"/>
      <c r="M323" s="245"/>
      <c r="N323" s="245" t="s">
        <v>421</v>
      </c>
      <c r="O323" s="245"/>
      <c r="P323" s="245"/>
      <c r="Q323" s="404"/>
      <c r="R323" s="458" t="s">
        <v>391</v>
      </c>
      <c r="S323" s="258"/>
      <c r="T323" s="258"/>
      <c r="U323" s="258"/>
      <c r="V323" s="258"/>
      <c r="W323" s="258"/>
      <c r="X323" s="258"/>
      <c r="Y323" s="258"/>
      <c r="Z323" s="258"/>
      <c r="AA323" s="258"/>
      <c r="AB323" s="258"/>
      <c r="AC323" s="258"/>
      <c r="AD323" s="258"/>
      <c r="AE323" s="259"/>
    </row>
    <row r="324" spans="1:31" s="23" customFormat="1" ht="15.75" customHeight="1">
      <c r="A324" s="116" t="str">
        <f t="shared" si="38"/>
        <v/>
      </c>
      <c r="B324" s="100"/>
      <c r="G324" s="403"/>
      <c r="H324" s="403"/>
      <c r="I324" s="355"/>
      <c r="J324" s="355"/>
      <c r="K324" s="355"/>
      <c r="L324" s="355"/>
      <c r="M324" s="355"/>
      <c r="N324" s="355"/>
      <c r="O324" s="355"/>
      <c r="P324" s="355"/>
      <c r="Q324" s="405"/>
      <c r="R324" s="401" t="s">
        <v>423</v>
      </c>
      <c r="S324" s="355"/>
      <c r="T324" s="355"/>
      <c r="U324" s="355"/>
      <c r="V324" s="355" t="s">
        <v>419</v>
      </c>
      <c r="W324" s="355"/>
      <c r="X324" s="355"/>
      <c r="Y324" s="355"/>
      <c r="Z324" s="355"/>
      <c r="AA324" s="355" t="s">
        <v>420</v>
      </c>
      <c r="AB324" s="355"/>
      <c r="AC324" s="355"/>
      <c r="AD324" s="355"/>
      <c r="AE324" s="405"/>
    </row>
    <row r="325" spans="1:31" s="23" customFormat="1" ht="15.75" customHeight="1">
      <c r="A325" s="116" t="str">
        <f t="shared" si="38"/>
        <v/>
      </c>
      <c r="B325" s="100"/>
      <c r="G325" s="300"/>
      <c r="H325" s="300"/>
      <c r="I325" s="246"/>
      <c r="J325" s="246"/>
      <c r="K325" s="246"/>
      <c r="L325" s="246"/>
      <c r="M325" s="246"/>
      <c r="N325" s="246"/>
      <c r="O325" s="246"/>
      <c r="P325" s="246"/>
      <c r="Q325" s="406"/>
      <c r="R325" s="417"/>
      <c r="S325" s="246"/>
      <c r="T325" s="246"/>
      <c r="U325" s="246"/>
      <c r="V325" s="246"/>
      <c r="W325" s="246"/>
      <c r="X325" s="246"/>
      <c r="Y325" s="246"/>
      <c r="Z325" s="246"/>
      <c r="AA325" s="246"/>
      <c r="AB325" s="246"/>
      <c r="AC325" s="246"/>
      <c r="AD325" s="246"/>
      <c r="AE325" s="406"/>
    </row>
    <row r="326" spans="1:31" s="23" customFormat="1" ht="15.75" customHeight="1">
      <c r="A326" s="116" t="str">
        <f t="shared" ref="A326:A341" si="39">IF(液状化L2の有無="",IF(G326="","×",""),"×")</f>
        <v/>
      </c>
      <c r="B326" s="100"/>
      <c r="G326" s="304">
        <f>G304</f>
        <v>2</v>
      </c>
      <c r="H326" s="304"/>
      <c r="I326" s="226"/>
      <c r="J326" s="326">
        <f t="shared" ref="J326:J341" si="40">U282</f>
        <v>8200</v>
      </c>
      <c r="K326" s="326"/>
      <c r="L326" s="326"/>
      <c r="M326" s="326"/>
      <c r="N326" s="326">
        <f t="shared" ref="N326:N341" si="41">Z282</f>
        <v>8200</v>
      </c>
      <c r="O326" s="326"/>
      <c r="P326" s="326"/>
      <c r="Q326" s="395"/>
      <c r="R326" s="628">
        <v>0</v>
      </c>
      <c r="S326" s="445"/>
      <c r="T326" s="445"/>
      <c r="U326" s="445"/>
      <c r="V326" s="326">
        <f t="shared" ref="V326:V341" si="42">IF(J304="","",ROUND(J304*R326,-1))</f>
        <v>0</v>
      </c>
      <c r="W326" s="326"/>
      <c r="X326" s="326"/>
      <c r="Y326" s="326"/>
      <c r="Z326" s="326"/>
      <c r="AA326" s="326">
        <f t="shared" ref="AA326:AA341" si="43">IF(N304="","",ROUND(N304*R326,-1))</f>
        <v>0</v>
      </c>
      <c r="AB326" s="326"/>
      <c r="AC326" s="326"/>
      <c r="AD326" s="326"/>
      <c r="AE326" s="395"/>
    </row>
    <row r="327" spans="1:31" s="23" customFormat="1" ht="15.75" customHeight="1">
      <c r="A327" s="116" t="str">
        <f t="shared" si="39"/>
        <v/>
      </c>
      <c r="B327" s="100"/>
      <c r="G327" s="265">
        <f t="shared" ref="G327:G341" si="44">G305</f>
        <v>3</v>
      </c>
      <c r="H327" s="265"/>
      <c r="I327" s="266"/>
      <c r="J327" s="267">
        <f t="shared" si="40"/>
        <v>0</v>
      </c>
      <c r="K327" s="267"/>
      <c r="L327" s="267"/>
      <c r="M327" s="267"/>
      <c r="N327" s="267">
        <f t="shared" si="41"/>
        <v>0</v>
      </c>
      <c r="O327" s="267"/>
      <c r="P327" s="267"/>
      <c r="Q327" s="394"/>
      <c r="R327" s="626">
        <v>1</v>
      </c>
      <c r="S327" s="443"/>
      <c r="T327" s="443"/>
      <c r="U327" s="443"/>
      <c r="V327" s="267">
        <f t="shared" si="42"/>
        <v>0</v>
      </c>
      <c r="W327" s="267"/>
      <c r="X327" s="267"/>
      <c r="Y327" s="267"/>
      <c r="Z327" s="267"/>
      <c r="AA327" s="267">
        <f t="shared" si="43"/>
        <v>0</v>
      </c>
      <c r="AB327" s="267"/>
      <c r="AC327" s="267"/>
      <c r="AD327" s="267"/>
      <c r="AE327" s="394"/>
    </row>
    <row r="328" spans="1:31" s="23" customFormat="1" ht="15.75" customHeight="1">
      <c r="A328" s="116" t="str">
        <f t="shared" si="39"/>
        <v/>
      </c>
      <c r="B328" s="100"/>
      <c r="G328" s="265">
        <f t="shared" si="44"/>
        <v>4</v>
      </c>
      <c r="H328" s="265"/>
      <c r="I328" s="266"/>
      <c r="J328" s="267">
        <f t="shared" si="40"/>
        <v>15750</v>
      </c>
      <c r="K328" s="267"/>
      <c r="L328" s="267"/>
      <c r="M328" s="267"/>
      <c r="N328" s="267">
        <f t="shared" si="41"/>
        <v>15750</v>
      </c>
      <c r="O328" s="267"/>
      <c r="P328" s="267"/>
      <c r="Q328" s="394"/>
      <c r="R328" s="626">
        <v>1</v>
      </c>
      <c r="S328" s="443"/>
      <c r="T328" s="443"/>
      <c r="U328" s="443"/>
      <c r="V328" s="267">
        <f t="shared" si="42"/>
        <v>15750</v>
      </c>
      <c r="W328" s="267"/>
      <c r="X328" s="267"/>
      <c r="Y328" s="267"/>
      <c r="Z328" s="267"/>
      <c r="AA328" s="267">
        <f t="shared" si="43"/>
        <v>15750</v>
      </c>
      <c r="AB328" s="267"/>
      <c r="AC328" s="267"/>
      <c r="AD328" s="267"/>
      <c r="AE328" s="394"/>
    </row>
    <row r="329" spans="1:31" s="23" customFormat="1" ht="15.75" customHeight="1">
      <c r="A329" s="116" t="str">
        <f t="shared" si="39"/>
        <v/>
      </c>
      <c r="B329" s="100"/>
      <c r="G329" s="265">
        <f t="shared" si="44"/>
        <v>5</v>
      </c>
      <c r="H329" s="265"/>
      <c r="I329" s="266"/>
      <c r="J329" s="267">
        <f t="shared" si="40"/>
        <v>15750</v>
      </c>
      <c r="K329" s="267"/>
      <c r="L329" s="267"/>
      <c r="M329" s="267"/>
      <c r="N329" s="267">
        <f t="shared" si="41"/>
        <v>15750</v>
      </c>
      <c r="O329" s="267"/>
      <c r="P329" s="267"/>
      <c r="Q329" s="394"/>
      <c r="R329" s="626">
        <v>1</v>
      </c>
      <c r="S329" s="443"/>
      <c r="T329" s="443"/>
      <c r="U329" s="443"/>
      <c r="V329" s="267">
        <f t="shared" si="42"/>
        <v>15750</v>
      </c>
      <c r="W329" s="267"/>
      <c r="X329" s="267"/>
      <c r="Y329" s="267"/>
      <c r="Z329" s="267"/>
      <c r="AA329" s="267">
        <f t="shared" si="43"/>
        <v>15750</v>
      </c>
      <c r="AB329" s="267"/>
      <c r="AC329" s="267"/>
      <c r="AD329" s="267"/>
      <c r="AE329" s="394"/>
    </row>
    <row r="330" spans="1:31" s="23" customFormat="1" ht="15.75" customHeight="1">
      <c r="A330" s="116" t="str">
        <f t="shared" si="39"/>
        <v/>
      </c>
      <c r="B330" s="100"/>
      <c r="G330" s="265">
        <f t="shared" si="44"/>
        <v>6</v>
      </c>
      <c r="H330" s="265"/>
      <c r="I330" s="266"/>
      <c r="J330" s="267">
        <f t="shared" si="40"/>
        <v>15750</v>
      </c>
      <c r="K330" s="267"/>
      <c r="L330" s="267"/>
      <c r="M330" s="267"/>
      <c r="N330" s="267">
        <f t="shared" si="41"/>
        <v>15750</v>
      </c>
      <c r="O330" s="267"/>
      <c r="P330" s="267"/>
      <c r="Q330" s="394"/>
      <c r="R330" s="626">
        <v>1</v>
      </c>
      <c r="S330" s="443"/>
      <c r="T330" s="443"/>
      <c r="U330" s="443"/>
      <c r="V330" s="267">
        <f t="shared" si="42"/>
        <v>15750</v>
      </c>
      <c r="W330" s="267"/>
      <c r="X330" s="267"/>
      <c r="Y330" s="267"/>
      <c r="Z330" s="267"/>
      <c r="AA330" s="267">
        <f t="shared" si="43"/>
        <v>15750</v>
      </c>
      <c r="AB330" s="267"/>
      <c r="AC330" s="267"/>
      <c r="AD330" s="267"/>
      <c r="AE330" s="394"/>
    </row>
    <row r="331" spans="1:31" s="23" customFormat="1" ht="15.75" customHeight="1">
      <c r="A331" s="116" t="str">
        <f t="shared" si="39"/>
        <v/>
      </c>
      <c r="B331" s="100"/>
      <c r="G331" s="265">
        <f t="shared" si="44"/>
        <v>7</v>
      </c>
      <c r="H331" s="265"/>
      <c r="I331" s="266"/>
      <c r="J331" s="267">
        <f t="shared" si="40"/>
        <v>44410</v>
      </c>
      <c r="K331" s="267"/>
      <c r="L331" s="267"/>
      <c r="M331" s="267"/>
      <c r="N331" s="267">
        <f t="shared" si="41"/>
        <v>44410</v>
      </c>
      <c r="O331" s="267"/>
      <c r="P331" s="267"/>
      <c r="Q331" s="394"/>
      <c r="R331" s="626">
        <v>1</v>
      </c>
      <c r="S331" s="443"/>
      <c r="T331" s="443"/>
      <c r="U331" s="443"/>
      <c r="V331" s="267">
        <f t="shared" si="42"/>
        <v>44410</v>
      </c>
      <c r="W331" s="267"/>
      <c r="X331" s="267"/>
      <c r="Y331" s="267"/>
      <c r="Z331" s="267"/>
      <c r="AA331" s="267">
        <f t="shared" si="43"/>
        <v>44410</v>
      </c>
      <c r="AB331" s="267"/>
      <c r="AC331" s="267"/>
      <c r="AD331" s="267"/>
      <c r="AE331" s="394"/>
    </row>
    <row r="332" spans="1:31" s="23" customFormat="1" ht="15.75" customHeight="1">
      <c r="A332" s="116" t="str">
        <f t="shared" si="39"/>
        <v/>
      </c>
      <c r="B332" s="100"/>
      <c r="G332" s="265">
        <f t="shared" si="44"/>
        <v>8</v>
      </c>
      <c r="H332" s="265"/>
      <c r="I332" s="266"/>
      <c r="J332" s="267">
        <f t="shared" si="40"/>
        <v>33800</v>
      </c>
      <c r="K332" s="267"/>
      <c r="L332" s="267"/>
      <c r="M332" s="267"/>
      <c r="N332" s="267">
        <f t="shared" si="41"/>
        <v>33800</v>
      </c>
      <c r="O332" s="267"/>
      <c r="P332" s="267"/>
      <c r="Q332" s="394"/>
      <c r="R332" s="626">
        <v>1</v>
      </c>
      <c r="S332" s="443"/>
      <c r="T332" s="443"/>
      <c r="U332" s="443"/>
      <c r="V332" s="267">
        <f t="shared" si="42"/>
        <v>33800</v>
      </c>
      <c r="W332" s="267"/>
      <c r="X332" s="267"/>
      <c r="Y332" s="267"/>
      <c r="Z332" s="267"/>
      <c r="AA332" s="267">
        <f t="shared" si="43"/>
        <v>33800</v>
      </c>
      <c r="AB332" s="267"/>
      <c r="AC332" s="267"/>
      <c r="AD332" s="267"/>
      <c r="AE332" s="394"/>
    </row>
    <row r="333" spans="1:31" s="23" customFormat="1" ht="15.75" customHeight="1">
      <c r="A333" s="116" t="str">
        <f t="shared" si="39"/>
        <v/>
      </c>
      <c r="B333" s="100"/>
      <c r="G333" s="265">
        <f t="shared" si="44"/>
        <v>9</v>
      </c>
      <c r="H333" s="265"/>
      <c r="I333" s="266"/>
      <c r="J333" s="267">
        <f t="shared" si="40"/>
        <v>115950</v>
      </c>
      <c r="K333" s="267"/>
      <c r="L333" s="267"/>
      <c r="M333" s="267"/>
      <c r="N333" s="267">
        <f t="shared" si="41"/>
        <v>115950</v>
      </c>
      <c r="O333" s="267"/>
      <c r="P333" s="267"/>
      <c r="Q333" s="394"/>
      <c r="R333" s="626">
        <v>1</v>
      </c>
      <c r="S333" s="443"/>
      <c r="T333" s="443"/>
      <c r="U333" s="443"/>
      <c r="V333" s="267">
        <f t="shared" si="42"/>
        <v>115950</v>
      </c>
      <c r="W333" s="267"/>
      <c r="X333" s="267"/>
      <c r="Y333" s="267"/>
      <c r="Z333" s="267"/>
      <c r="AA333" s="267">
        <f t="shared" si="43"/>
        <v>115950</v>
      </c>
      <c r="AB333" s="267"/>
      <c r="AC333" s="267"/>
      <c r="AD333" s="267"/>
      <c r="AE333" s="394"/>
    </row>
    <row r="334" spans="1:31" s="23" customFormat="1" ht="15.75" customHeight="1">
      <c r="A334" s="116" t="str">
        <f t="shared" si="39"/>
        <v>×</v>
      </c>
      <c r="B334" s="100"/>
      <c r="G334" s="265" t="str">
        <f t="shared" si="44"/>
        <v/>
      </c>
      <c r="H334" s="265"/>
      <c r="I334" s="266"/>
      <c r="J334" s="267" t="str">
        <f t="shared" si="40"/>
        <v/>
      </c>
      <c r="K334" s="267"/>
      <c r="L334" s="267"/>
      <c r="M334" s="267"/>
      <c r="N334" s="267" t="str">
        <f t="shared" si="41"/>
        <v/>
      </c>
      <c r="O334" s="267"/>
      <c r="P334" s="267"/>
      <c r="Q334" s="394"/>
      <c r="R334" s="626"/>
      <c r="S334" s="443"/>
      <c r="T334" s="443"/>
      <c r="U334" s="443"/>
      <c r="V334" s="267" t="str">
        <f t="shared" si="42"/>
        <v/>
      </c>
      <c r="W334" s="267"/>
      <c r="X334" s="267"/>
      <c r="Y334" s="267"/>
      <c r="Z334" s="267"/>
      <c r="AA334" s="267" t="str">
        <f t="shared" si="43"/>
        <v/>
      </c>
      <c r="AB334" s="267"/>
      <c r="AC334" s="267"/>
      <c r="AD334" s="267"/>
      <c r="AE334" s="394"/>
    </row>
    <row r="335" spans="1:31" s="23" customFormat="1" ht="15.75" customHeight="1">
      <c r="A335" s="116" t="str">
        <f t="shared" si="39"/>
        <v>×</v>
      </c>
      <c r="B335" s="100"/>
      <c r="G335" s="265" t="str">
        <f t="shared" si="44"/>
        <v/>
      </c>
      <c r="H335" s="265"/>
      <c r="I335" s="266"/>
      <c r="J335" s="267" t="str">
        <f t="shared" si="40"/>
        <v/>
      </c>
      <c r="K335" s="267"/>
      <c r="L335" s="267"/>
      <c r="M335" s="267"/>
      <c r="N335" s="267" t="str">
        <f t="shared" si="41"/>
        <v/>
      </c>
      <c r="O335" s="267"/>
      <c r="P335" s="267"/>
      <c r="Q335" s="394"/>
      <c r="R335" s="626"/>
      <c r="S335" s="443"/>
      <c r="T335" s="443"/>
      <c r="U335" s="443"/>
      <c r="V335" s="267" t="str">
        <f t="shared" si="42"/>
        <v/>
      </c>
      <c r="W335" s="267"/>
      <c r="X335" s="267"/>
      <c r="Y335" s="267"/>
      <c r="Z335" s="267"/>
      <c r="AA335" s="267" t="str">
        <f t="shared" si="43"/>
        <v/>
      </c>
      <c r="AB335" s="267"/>
      <c r="AC335" s="267"/>
      <c r="AD335" s="267"/>
      <c r="AE335" s="394"/>
    </row>
    <row r="336" spans="1:31" s="23" customFormat="1" ht="15.75" customHeight="1">
      <c r="A336" s="116" t="str">
        <f t="shared" si="39"/>
        <v>×</v>
      </c>
      <c r="B336" s="100"/>
      <c r="G336" s="265" t="str">
        <f t="shared" si="44"/>
        <v/>
      </c>
      <c r="H336" s="265"/>
      <c r="I336" s="266"/>
      <c r="J336" s="267" t="str">
        <f t="shared" si="40"/>
        <v/>
      </c>
      <c r="K336" s="267"/>
      <c r="L336" s="267"/>
      <c r="M336" s="267"/>
      <c r="N336" s="267" t="str">
        <f t="shared" si="41"/>
        <v/>
      </c>
      <c r="O336" s="267"/>
      <c r="P336" s="267"/>
      <c r="Q336" s="394"/>
      <c r="R336" s="626"/>
      <c r="S336" s="443"/>
      <c r="T336" s="443"/>
      <c r="U336" s="443"/>
      <c r="V336" s="267" t="str">
        <f t="shared" si="42"/>
        <v/>
      </c>
      <c r="W336" s="267"/>
      <c r="X336" s="267"/>
      <c r="Y336" s="267"/>
      <c r="Z336" s="267"/>
      <c r="AA336" s="267" t="str">
        <f t="shared" si="43"/>
        <v/>
      </c>
      <c r="AB336" s="267"/>
      <c r="AC336" s="267"/>
      <c r="AD336" s="267"/>
      <c r="AE336" s="394"/>
    </row>
    <row r="337" spans="1:88" s="23" customFormat="1" ht="15.75" customHeight="1">
      <c r="A337" s="116" t="str">
        <f t="shared" si="39"/>
        <v>×</v>
      </c>
      <c r="B337" s="100"/>
      <c r="G337" s="265" t="str">
        <f t="shared" si="44"/>
        <v/>
      </c>
      <c r="H337" s="265"/>
      <c r="I337" s="266"/>
      <c r="J337" s="267" t="str">
        <f t="shared" si="40"/>
        <v/>
      </c>
      <c r="K337" s="267"/>
      <c r="L337" s="267"/>
      <c r="M337" s="267"/>
      <c r="N337" s="267" t="str">
        <f t="shared" si="41"/>
        <v/>
      </c>
      <c r="O337" s="267"/>
      <c r="P337" s="267"/>
      <c r="Q337" s="394"/>
      <c r="R337" s="626"/>
      <c r="S337" s="443"/>
      <c r="T337" s="443"/>
      <c r="U337" s="443"/>
      <c r="V337" s="267" t="str">
        <f t="shared" si="42"/>
        <v/>
      </c>
      <c r="W337" s="267"/>
      <c r="X337" s="267"/>
      <c r="Y337" s="267"/>
      <c r="Z337" s="267"/>
      <c r="AA337" s="267" t="str">
        <f t="shared" si="43"/>
        <v/>
      </c>
      <c r="AB337" s="267"/>
      <c r="AC337" s="267"/>
      <c r="AD337" s="267"/>
      <c r="AE337" s="394"/>
    </row>
    <row r="338" spans="1:88" s="23" customFormat="1" ht="15.75" customHeight="1">
      <c r="A338" s="116" t="str">
        <f t="shared" si="39"/>
        <v>×</v>
      </c>
      <c r="B338" s="100"/>
      <c r="G338" s="265" t="str">
        <f t="shared" si="44"/>
        <v/>
      </c>
      <c r="H338" s="265"/>
      <c r="I338" s="266"/>
      <c r="J338" s="267" t="str">
        <f t="shared" si="40"/>
        <v/>
      </c>
      <c r="K338" s="267"/>
      <c r="L338" s="267"/>
      <c r="M338" s="267"/>
      <c r="N338" s="267" t="str">
        <f t="shared" si="41"/>
        <v/>
      </c>
      <c r="O338" s="267"/>
      <c r="P338" s="267"/>
      <c r="Q338" s="394"/>
      <c r="R338" s="626"/>
      <c r="S338" s="443"/>
      <c r="T338" s="443"/>
      <c r="U338" s="443"/>
      <c r="V338" s="267" t="str">
        <f t="shared" si="42"/>
        <v/>
      </c>
      <c r="W338" s="267"/>
      <c r="X338" s="267"/>
      <c r="Y338" s="267"/>
      <c r="Z338" s="267"/>
      <c r="AA338" s="267" t="str">
        <f t="shared" si="43"/>
        <v/>
      </c>
      <c r="AB338" s="267"/>
      <c r="AC338" s="267"/>
      <c r="AD338" s="267"/>
      <c r="AE338" s="394"/>
    </row>
    <row r="339" spans="1:88" s="23" customFormat="1" ht="15.75" customHeight="1">
      <c r="A339" s="116" t="str">
        <f t="shared" si="39"/>
        <v>×</v>
      </c>
      <c r="B339" s="100"/>
      <c r="G339" s="265" t="str">
        <f t="shared" si="44"/>
        <v/>
      </c>
      <c r="H339" s="265"/>
      <c r="I339" s="266"/>
      <c r="J339" s="267" t="str">
        <f t="shared" si="40"/>
        <v/>
      </c>
      <c r="K339" s="267"/>
      <c r="L339" s="267"/>
      <c r="M339" s="267"/>
      <c r="N339" s="267" t="str">
        <f t="shared" si="41"/>
        <v/>
      </c>
      <c r="O339" s="267"/>
      <c r="P339" s="267"/>
      <c r="Q339" s="394"/>
      <c r="R339" s="626"/>
      <c r="S339" s="443"/>
      <c r="T339" s="443"/>
      <c r="U339" s="443"/>
      <c r="V339" s="267" t="str">
        <f t="shared" si="42"/>
        <v/>
      </c>
      <c r="W339" s="267"/>
      <c r="X339" s="267"/>
      <c r="Y339" s="267"/>
      <c r="Z339" s="267"/>
      <c r="AA339" s="267" t="str">
        <f t="shared" si="43"/>
        <v/>
      </c>
      <c r="AB339" s="267"/>
      <c r="AC339" s="267"/>
      <c r="AD339" s="267"/>
      <c r="AE339" s="394"/>
    </row>
    <row r="340" spans="1:88" s="23" customFormat="1" ht="15.75" customHeight="1">
      <c r="A340" s="116" t="str">
        <f t="shared" si="39"/>
        <v>×</v>
      </c>
      <c r="B340" s="100"/>
      <c r="G340" s="265" t="str">
        <f t="shared" si="44"/>
        <v/>
      </c>
      <c r="H340" s="265"/>
      <c r="I340" s="266"/>
      <c r="J340" s="267" t="str">
        <f t="shared" si="40"/>
        <v/>
      </c>
      <c r="K340" s="267"/>
      <c r="L340" s="267"/>
      <c r="M340" s="267"/>
      <c r="N340" s="267" t="str">
        <f t="shared" si="41"/>
        <v/>
      </c>
      <c r="O340" s="267"/>
      <c r="P340" s="267"/>
      <c r="Q340" s="394"/>
      <c r="R340" s="626"/>
      <c r="S340" s="443"/>
      <c r="T340" s="443"/>
      <c r="U340" s="443"/>
      <c r="V340" s="267" t="str">
        <f t="shared" si="42"/>
        <v/>
      </c>
      <c r="W340" s="267"/>
      <c r="X340" s="267"/>
      <c r="Y340" s="267"/>
      <c r="Z340" s="267"/>
      <c r="AA340" s="267" t="str">
        <f t="shared" si="43"/>
        <v/>
      </c>
      <c r="AB340" s="267"/>
      <c r="AC340" s="267"/>
      <c r="AD340" s="267"/>
      <c r="AE340" s="394"/>
    </row>
    <row r="341" spans="1:88" s="23" customFormat="1" ht="15.75" customHeight="1">
      <c r="A341" s="116" t="str">
        <f t="shared" si="39"/>
        <v>×</v>
      </c>
      <c r="B341" s="100"/>
      <c r="G341" s="269" t="str">
        <f t="shared" si="44"/>
        <v/>
      </c>
      <c r="H341" s="269"/>
      <c r="I341" s="270"/>
      <c r="J341" s="276" t="str">
        <f t="shared" si="40"/>
        <v/>
      </c>
      <c r="K341" s="276"/>
      <c r="L341" s="276"/>
      <c r="M341" s="276"/>
      <c r="N341" s="276" t="str">
        <f t="shared" si="41"/>
        <v/>
      </c>
      <c r="O341" s="276"/>
      <c r="P341" s="276"/>
      <c r="Q341" s="506"/>
      <c r="R341" s="627"/>
      <c r="S341" s="529"/>
      <c r="T341" s="529"/>
      <c r="U341" s="529"/>
      <c r="V341" s="276" t="str">
        <f t="shared" si="42"/>
        <v/>
      </c>
      <c r="W341" s="276"/>
      <c r="X341" s="276"/>
      <c r="Y341" s="276"/>
      <c r="Z341" s="276"/>
      <c r="AA341" s="276" t="str">
        <f t="shared" si="43"/>
        <v/>
      </c>
      <c r="AB341" s="276"/>
      <c r="AC341" s="276"/>
      <c r="AD341" s="276"/>
      <c r="AE341" s="506"/>
    </row>
    <row r="342" spans="1:88" s="23" customFormat="1" ht="15.75" customHeight="1">
      <c r="A342" s="100"/>
      <c r="B342" s="100" t="s">
        <v>588</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9" t="s">
        <v>77</v>
      </c>
      <c r="H345" s="245"/>
      <c r="I345" s="245"/>
      <c r="J345" s="400" t="s">
        <v>413</v>
      </c>
      <c r="K345" s="258"/>
      <c r="L345" s="258"/>
      <c r="M345" s="258"/>
      <c r="N345" s="245" t="s">
        <v>414</v>
      </c>
      <c r="O345" s="258"/>
      <c r="P345" s="258"/>
      <c r="Q345" s="397"/>
      <c r="R345" s="400" t="s">
        <v>192</v>
      </c>
      <c r="S345" s="245"/>
      <c r="T345" s="415"/>
      <c r="U345" s="328" t="s">
        <v>419</v>
      </c>
      <c r="V345" s="329"/>
      <c r="W345" s="329"/>
      <c r="X345" s="329"/>
      <c r="Y345" s="330"/>
      <c r="Z345" s="419" t="s">
        <v>420</v>
      </c>
      <c r="AA345" s="329"/>
      <c r="AB345" s="329"/>
      <c r="AC345" s="329"/>
      <c r="AD345" s="329"/>
      <c r="AH345" s="30"/>
      <c r="AI345" s="30"/>
      <c r="AJ345" s="30"/>
      <c r="AK345" s="30"/>
      <c r="CF345" s="30"/>
      <c r="CG345" s="30"/>
      <c r="CH345" s="30"/>
      <c r="CI345" s="30"/>
      <c r="CJ345" s="30"/>
    </row>
    <row r="346" spans="1:88" s="23" customFormat="1" ht="15.75" customHeight="1">
      <c r="G346" s="403"/>
      <c r="H346" s="355"/>
      <c r="I346" s="355"/>
      <c r="J346" s="401"/>
      <c r="K346" s="230"/>
      <c r="L346" s="230"/>
      <c r="M346" s="230"/>
      <c r="N346" s="355"/>
      <c r="O346" s="230"/>
      <c r="P346" s="230"/>
      <c r="Q346" s="398"/>
      <c r="R346" s="401"/>
      <c r="S346" s="355"/>
      <c r="T346" s="416"/>
      <c r="U346" s="331"/>
      <c r="V346" s="332"/>
      <c r="W346" s="332"/>
      <c r="X346" s="332"/>
      <c r="Y346" s="333"/>
      <c r="Z346" s="420"/>
      <c r="AA346" s="332"/>
      <c r="AB346" s="332"/>
      <c r="AC346" s="332"/>
      <c r="AD346" s="332"/>
      <c r="AH346" s="30"/>
      <c r="AI346" s="30"/>
      <c r="AJ346" s="30"/>
      <c r="AK346" s="30"/>
      <c r="CF346" s="30"/>
      <c r="CG346" s="30"/>
      <c r="CH346" s="30"/>
      <c r="CI346" s="30"/>
      <c r="CJ346" s="30"/>
    </row>
    <row r="347" spans="1:88" s="23" customFormat="1" ht="15.75" customHeight="1">
      <c r="G347" s="300"/>
      <c r="H347" s="246"/>
      <c r="I347" s="246"/>
      <c r="J347" s="402"/>
      <c r="K347" s="260"/>
      <c r="L347" s="260"/>
      <c r="M347" s="260"/>
      <c r="N347" s="260"/>
      <c r="O347" s="260"/>
      <c r="P347" s="260"/>
      <c r="Q347" s="399"/>
      <c r="R347" s="417"/>
      <c r="S347" s="246"/>
      <c r="T347" s="418"/>
      <c r="U347" s="334"/>
      <c r="V347" s="335"/>
      <c r="W347" s="335"/>
      <c r="X347" s="335"/>
      <c r="Y347" s="287"/>
      <c r="Z347" s="421"/>
      <c r="AA347" s="335"/>
      <c r="AB347" s="335"/>
      <c r="AC347" s="335"/>
      <c r="AD347" s="335"/>
      <c r="AH347" s="30"/>
      <c r="AI347" s="30"/>
      <c r="AJ347" s="30"/>
      <c r="AK347" s="30"/>
      <c r="CF347" s="30"/>
      <c r="CG347" s="30"/>
      <c r="CH347" s="30"/>
      <c r="CI347" s="30"/>
      <c r="CJ347" s="30"/>
    </row>
    <row r="348" spans="1:88" s="23" customFormat="1" ht="15.75" customHeight="1">
      <c r="A348" s="110" t="str">
        <f t="shared" ref="A348:A363" si="45">IF(G348="","×","")</f>
        <v/>
      </c>
      <c r="B348" s="100"/>
      <c r="G348" s="304">
        <f t="shared" ref="G348:G363" si="46">G282</f>
        <v>2</v>
      </c>
      <c r="H348" s="226"/>
      <c r="I348" s="226"/>
      <c r="J348" s="426">
        <f t="shared" ref="J348:J363" si="47">IF(AD157="","",AD157*AE$214)</f>
        <v>16407.900000000001</v>
      </c>
      <c r="K348" s="326"/>
      <c r="L348" s="326"/>
      <c r="M348" s="326"/>
      <c r="N348" s="326">
        <f t="shared" ref="N348:N363" si="48">IF(AD157="","",AD157*AE$215)</f>
        <v>16407.900000000001</v>
      </c>
      <c r="O348" s="326"/>
      <c r="P348" s="326"/>
      <c r="Q348" s="327"/>
      <c r="R348" s="422">
        <f>S252</f>
        <v>1</v>
      </c>
      <c r="S348" s="423"/>
      <c r="T348" s="424"/>
      <c r="U348" s="411">
        <f>IF(J348="","",ROUND(J348*R348,-1))</f>
        <v>16410</v>
      </c>
      <c r="V348" s="412"/>
      <c r="W348" s="413"/>
      <c r="X348" s="413"/>
      <c r="Y348" s="413"/>
      <c r="Z348" s="413">
        <f>IF(N348="","",ROUND(N348*R348,-1))</f>
        <v>16410</v>
      </c>
      <c r="AA348" s="413"/>
      <c r="AB348" s="413"/>
      <c r="AC348" s="413"/>
      <c r="AD348" s="425"/>
      <c r="AH348" s="30"/>
      <c r="AI348" s="30"/>
      <c r="AJ348" s="30"/>
      <c r="AK348" s="30"/>
      <c r="CG348" s="30"/>
      <c r="CH348" s="30"/>
      <c r="CI348" s="30"/>
      <c r="CJ348" s="30"/>
    </row>
    <row r="349" spans="1:88" s="23" customFormat="1" ht="15.75" customHeight="1">
      <c r="A349" s="110" t="str">
        <f t="shared" si="45"/>
        <v/>
      </c>
      <c r="B349" s="100"/>
      <c r="G349" s="294">
        <f t="shared" si="46"/>
        <v>3</v>
      </c>
      <c r="H349" s="228"/>
      <c r="I349" s="228"/>
      <c r="J349" s="271">
        <f t="shared" si="47"/>
        <v>0</v>
      </c>
      <c r="K349" s="267"/>
      <c r="L349" s="267"/>
      <c r="M349" s="267"/>
      <c r="N349" s="267">
        <f t="shared" si="48"/>
        <v>0</v>
      </c>
      <c r="O349" s="267"/>
      <c r="P349" s="267"/>
      <c r="Q349" s="268"/>
      <c r="R349" s="278">
        <f>R348</f>
        <v>1</v>
      </c>
      <c r="S349" s="220"/>
      <c r="T349" s="279"/>
      <c r="U349" s="282">
        <f t="shared" ref="U349:U363" si="49">IF(J349="","",ROUND(J349*R349,-1))</f>
        <v>0</v>
      </c>
      <c r="V349" s="283"/>
      <c r="W349" s="272"/>
      <c r="X349" s="272"/>
      <c r="Y349" s="272"/>
      <c r="Z349" s="272">
        <f t="shared" ref="Z349:Z363" si="50">IF(N349="","",ROUND(N349*R349,-1))</f>
        <v>0</v>
      </c>
      <c r="AA349" s="272"/>
      <c r="AB349" s="272"/>
      <c r="AC349" s="272"/>
      <c r="AD349" s="273"/>
      <c r="AH349" s="30"/>
      <c r="AI349" s="30"/>
      <c r="AJ349" s="30"/>
      <c r="AK349" s="30"/>
      <c r="CG349" s="30"/>
      <c r="CH349" s="30"/>
      <c r="CI349" s="30"/>
      <c r="CJ349" s="30"/>
    </row>
    <row r="350" spans="1:88" s="23" customFormat="1" ht="15.75" customHeight="1">
      <c r="A350" s="110" t="str">
        <f t="shared" si="45"/>
        <v/>
      </c>
      <c r="B350" s="100"/>
      <c r="G350" s="294">
        <f t="shared" si="46"/>
        <v>4</v>
      </c>
      <c r="H350" s="228"/>
      <c r="I350" s="228"/>
      <c r="J350" s="271">
        <f t="shared" si="47"/>
        <v>31503.168000000001</v>
      </c>
      <c r="K350" s="267"/>
      <c r="L350" s="267"/>
      <c r="M350" s="267"/>
      <c r="N350" s="267">
        <f t="shared" si="48"/>
        <v>31503.168000000001</v>
      </c>
      <c r="O350" s="267"/>
      <c r="P350" s="267"/>
      <c r="Q350" s="268"/>
      <c r="R350" s="278">
        <f t="shared" ref="R350:R363" si="51">R349</f>
        <v>1</v>
      </c>
      <c r="S350" s="220"/>
      <c r="T350" s="279"/>
      <c r="U350" s="282">
        <f t="shared" si="49"/>
        <v>31500</v>
      </c>
      <c r="V350" s="283"/>
      <c r="W350" s="272"/>
      <c r="X350" s="272"/>
      <c r="Y350" s="272"/>
      <c r="Z350" s="272">
        <f t="shared" si="50"/>
        <v>31500</v>
      </c>
      <c r="AA350" s="272"/>
      <c r="AB350" s="272"/>
      <c r="AC350" s="272"/>
      <c r="AD350" s="273"/>
      <c r="AH350" s="30"/>
      <c r="AI350" s="30"/>
      <c r="AJ350" s="30"/>
      <c r="CF350" s="30"/>
      <c r="CG350" s="30"/>
      <c r="CH350" s="30"/>
      <c r="CI350" s="30"/>
    </row>
    <row r="351" spans="1:88" s="23" customFormat="1" ht="15.75" customHeight="1">
      <c r="A351" s="110" t="str">
        <f t="shared" si="45"/>
        <v/>
      </c>
      <c r="B351" s="100"/>
      <c r="G351" s="294">
        <f t="shared" si="46"/>
        <v>5</v>
      </c>
      <c r="H351" s="228"/>
      <c r="I351" s="228"/>
      <c r="J351" s="271">
        <f t="shared" si="47"/>
        <v>31503.168000000001</v>
      </c>
      <c r="K351" s="267"/>
      <c r="L351" s="267"/>
      <c r="M351" s="267"/>
      <c r="N351" s="267">
        <f t="shared" si="48"/>
        <v>31503.168000000001</v>
      </c>
      <c r="O351" s="267"/>
      <c r="P351" s="267"/>
      <c r="Q351" s="268"/>
      <c r="R351" s="278">
        <f t="shared" si="51"/>
        <v>1</v>
      </c>
      <c r="S351" s="220"/>
      <c r="T351" s="279"/>
      <c r="U351" s="282">
        <f t="shared" si="49"/>
        <v>31500</v>
      </c>
      <c r="V351" s="283"/>
      <c r="W351" s="272"/>
      <c r="X351" s="272"/>
      <c r="Y351" s="272"/>
      <c r="Z351" s="272">
        <f t="shared" si="50"/>
        <v>31500</v>
      </c>
      <c r="AA351" s="272"/>
      <c r="AB351" s="272"/>
      <c r="AC351" s="272"/>
      <c r="AD351" s="273"/>
      <c r="AH351" s="30"/>
      <c r="AI351" s="30"/>
      <c r="AJ351" s="30"/>
      <c r="CF351" s="30"/>
      <c r="CG351" s="30"/>
      <c r="CH351" s="30"/>
      <c r="CI351" s="30"/>
    </row>
    <row r="352" spans="1:88" s="23" customFormat="1" ht="15.75" customHeight="1">
      <c r="A352" s="110" t="str">
        <f t="shared" si="45"/>
        <v/>
      </c>
      <c r="B352" s="100"/>
      <c r="G352" s="294">
        <f t="shared" si="46"/>
        <v>6</v>
      </c>
      <c r="H352" s="228"/>
      <c r="I352" s="228"/>
      <c r="J352" s="271">
        <f t="shared" si="47"/>
        <v>31503.168000000001</v>
      </c>
      <c r="K352" s="267"/>
      <c r="L352" s="267"/>
      <c r="M352" s="267"/>
      <c r="N352" s="267">
        <f t="shared" si="48"/>
        <v>31503.168000000001</v>
      </c>
      <c r="O352" s="267"/>
      <c r="P352" s="267"/>
      <c r="Q352" s="268"/>
      <c r="R352" s="278">
        <f t="shared" si="51"/>
        <v>1</v>
      </c>
      <c r="S352" s="220"/>
      <c r="T352" s="279"/>
      <c r="U352" s="282">
        <f t="shared" si="49"/>
        <v>31500</v>
      </c>
      <c r="V352" s="283"/>
      <c r="W352" s="272"/>
      <c r="X352" s="272"/>
      <c r="Y352" s="272"/>
      <c r="Z352" s="272">
        <f t="shared" si="50"/>
        <v>31500</v>
      </c>
      <c r="AA352" s="272"/>
      <c r="AB352" s="272"/>
      <c r="AC352" s="272"/>
      <c r="AD352" s="273"/>
      <c r="AH352" s="30"/>
      <c r="AI352" s="30"/>
      <c r="AJ352" s="30"/>
      <c r="CF352" s="30"/>
      <c r="CG352" s="30"/>
      <c r="CH352" s="30"/>
      <c r="CI352" s="30"/>
    </row>
    <row r="353" spans="1:87" s="23" customFormat="1" ht="15.75" customHeight="1">
      <c r="A353" s="110" t="str">
        <f t="shared" si="45"/>
        <v/>
      </c>
      <c r="B353" s="100"/>
      <c r="G353" s="294">
        <f t="shared" si="46"/>
        <v>7</v>
      </c>
      <c r="H353" s="228"/>
      <c r="I353" s="228"/>
      <c r="J353" s="271">
        <f t="shared" si="47"/>
        <v>88821.432000000001</v>
      </c>
      <c r="K353" s="267"/>
      <c r="L353" s="267"/>
      <c r="M353" s="267"/>
      <c r="N353" s="267">
        <f t="shared" si="48"/>
        <v>88821.432000000001</v>
      </c>
      <c r="O353" s="267"/>
      <c r="P353" s="267"/>
      <c r="Q353" s="268"/>
      <c r="R353" s="278">
        <f t="shared" si="51"/>
        <v>1</v>
      </c>
      <c r="S353" s="220"/>
      <c r="T353" s="279"/>
      <c r="U353" s="282">
        <f t="shared" si="49"/>
        <v>88820</v>
      </c>
      <c r="V353" s="283"/>
      <c r="W353" s="272"/>
      <c r="X353" s="272"/>
      <c r="Y353" s="272"/>
      <c r="Z353" s="272">
        <f t="shared" si="50"/>
        <v>88820</v>
      </c>
      <c r="AA353" s="272"/>
      <c r="AB353" s="272"/>
      <c r="AC353" s="272"/>
      <c r="AD353" s="273"/>
      <c r="AH353" s="30"/>
      <c r="AI353" s="30"/>
      <c r="AJ353" s="30"/>
      <c r="CF353" s="30"/>
      <c r="CG353" s="30"/>
      <c r="CH353" s="30"/>
      <c r="CI353" s="30"/>
    </row>
    <row r="354" spans="1:87" s="23" customFormat="1" ht="15.75" customHeight="1">
      <c r="A354" s="110" t="str">
        <f t="shared" si="45"/>
        <v/>
      </c>
      <c r="B354" s="100"/>
      <c r="G354" s="294">
        <f t="shared" si="46"/>
        <v>8</v>
      </c>
      <c r="H354" s="228"/>
      <c r="I354" s="228"/>
      <c r="J354" s="271">
        <f t="shared" si="47"/>
        <v>67600.547999999995</v>
      </c>
      <c r="K354" s="267"/>
      <c r="L354" s="267"/>
      <c r="M354" s="267"/>
      <c r="N354" s="267">
        <f t="shared" si="48"/>
        <v>67600.547999999995</v>
      </c>
      <c r="O354" s="267"/>
      <c r="P354" s="267"/>
      <c r="Q354" s="268"/>
      <c r="R354" s="278">
        <f t="shared" si="51"/>
        <v>1</v>
      </c>
      <c r="S354" s="220"/>
      <c r="T354" s="279"/>
      <c r="U354" s="282">
        <f t="shared" si="49"/>
        <v>67600</v>
      </c>
      <c r="V354" s="283"/>
      <c r="W354" s="272"/>
      <c r="X354" s="272"/>
      <c r="Y354" s="272"/>
      <c r="Z354" s="272">
        <f t="shared" si="50"/>
        <v>67600</v>
      </c>
      <c r="AA354" s="272"/>
      <c r="AB354" s="272"/>
      <c r="AC354" s="272"/>
      <c r="AD354" s="273"/>
      <c r="AH354" s="30"/>
      <c r="AI354" s="30"/>
      <c r="AJ354" s="30"/>
      <c r="CF354" s="30"/>
      <c r="CG354" s="30"/>
      <c r="CH354" s="30"/>
      <c r="CI354" s="30"/>
    </row>
    <row r="355" spans="1:87" s="23" customFormat="1" ht="15.75" customHeight="1">
      <c r="A355" s="110" t="str">
        <f t="shared" si="45"/>
        <v/>
      </c>
      <c r="B355" s="100"/>
      <c r="G355" s="294">
        <f t="shared" si="46"/>
        <v>9</v>
      </c>
      <c r="H355" s="228"/>
      <c r="I355" s="228"/>
      <c r="J355" s="271">
        <f t="shared" si="47"/>
        <v>231898.32</v>
      </c>
      <c r="K355" s="267"/>
      <c r="L355" s="267"/>
      <c r="M355" s="267"/>
      <c r="N355" s="267">
        <f t="shared" si="48"/>
        <v>231898.32</v>
      </c>
      <c r="O355" s="267"/>
      <c r="P355" s="267"/>
      <c r="Q355" s="268"/>
      <c r="R355" s="278">
        <f t="shared" si="51"/>
        <v>1</v>
      </c>
      <c r="S355" s="220"/>
      <c r="T355" s="279"/>
      <c r="U355" s="282">
        <f t="shared" si="49"/>
        <v>231900</v>
      </c>
      <c r="V355" s="283"/>
      <c r="W355" s="272"/>
      <c r="X355" s="272"/>
      <c r="Y355" s="272"/>
      <c r="Z355" s="272">
        <f t="shared" si="50"/>
        <v>231900</v>
      </c>
      <c r="AA355" s="272"/>
      <c r="AB355" s="272"/>
      <c r="AC355" s="272"/>
      <c r="AD355" s="273"/>
      <c r="AH355" s="30"/>
      <c r="AI355" s="30"/>
      <c r="AJ355" s="30"/>
      <c r="CF355" s="30"/>
      <c r="CG355" s="30"/>
      <c r="CH355" s="30"/>
      <c r="CI355" s="30"/>
    </row>
    <row r="356" spans="1:87" s="23" customFormat="1" ht="15.75" customHeight="1">
      <c r="A356" s="110" t="str">
        <f t="shared" si="45"/>
        <v>×</v>
      </c>
      <c r="B356" s="100"/>
      <c r="G356" s="294" t="str">
        <f t="shared" si="46"/>
        <v/>
      </c>
      <c r="H356" s="228"/>
      <c r="I356" s="228"/>
      <c r="J356" s="271" t="str">
        <f t="shared" si="47"/>
        <v/>
      </c>
      <c r="K356" s="267"/>
      <c r="L356" s="267"/>
      <c r="M356" s="267"/>
      <c r="N356" s="267" t="str">
        <f t="shared" si="48"/>
        <v/>
      </c>
      <c r="O356" s="267"/>
      <c r="P356" s="267"/>
      <c r="Q356" s="268"/>
      <c r="R356" s="278">
        <f t="shared" si="51"/>
        <v>1</v>
      </c>
      <c r="S356" s="220"/>
      <c r="T356" s="279"/>
      <c r="U356" s="282" t="str">
        <f t="shared" si="49"/>
        <v/>
      </c>
      <c r="V356" s="283"/>
      <c r="W356" s="272"/>
      <c r="X356" s="272"/>
      <c r="Y356" s="272"/>
      <c r="Z356" s="272" t="str">
        <f t="shared" si="50"/>
        <v/>
      </c>
      <c r="AA356" s="272"/>
      <c r="AB356" s="272"/>
      <c r="AC356" s="272"/>
      <c r="AD356" s="273"/>
      <c r="AH356" s="30"/>
      <c r="AI356" s="30"/>
      <c r="AJ356" s="30"/>
      <c r="CF356" s="30"/>
      <c r="CG356" s="30"/>
      <c r="CH356" s="30"/>
      <c r="CI356" s="30"/>
    </row>
    <row r="357" spans="1:87" s="23" customFormat="1" ht="15.75" customHeight="1">
      <c r="A357" s="110" t="str">
        <f t="shared" si="45"/>
        <v>×</v>
      </c>
      <c r="B357" s="100"/>
      <c r="G357" s="294" t="str">
        <f t="shared" si="46"/>
        <v/>
      </c>
      <c r="H357" s="228"/>
      <c r="I357" s="228"/>
      <c r="J357" s="271" t="str">
        <f t="shared" si="47"/>
        <v/>
      </c>
      <c r="K357" s="267"/>
      <c r="L357" s="267"/>
      <c r="M357" s="267"/>
      <c r="N357" s="267" t="str">
        <f t="shared" si="48"/>
        <v/>
      </c>
      <c r="O357" s="267"/>
      <c r="P357" s="267"/>
      <c r="Q357" s="268"/>
      <c r="R357" s="278">
        <f t="shared" si="51"/>
        <v>1</v>
      </c>
      <c r="S357" s="220"/>
      <c r="T357" s="279"/>
      <c r="U357" s="282" t="str">
        <f t="shared" si="49"/>
        <v/>
      </c>
      <c r="V357" s="283"/>
      <c r="W357" s="272"/>
      <c r="X357" s="272"/>
      <c r="Y357" s="272"/>
      <c r="Z357" s="272" t="str">
        <f t="shared" si="50"/>
        <v/>
      </c>
      <c r="AA357" s="272"/>
      <c r="AB357" s="272"/>
      <c r="AC357" s="272"/>
      <c r="AD357" s="273"/>
      <c r="AH357" s="30"/>
      <c r="AI357" s="30"/>
      <c r="AJ357" s="30"/>
      <c r="CF357" s="30"/>
      <c r="CG357" s="30"/>
      <c r="CH357" s="30"/>
      <c r="CI357" s="30"/>
    </row>
    <row r="358" spans="1:87" s="23" customFormat="1" ht="15.75" customHeight="1">
      <c r="A358" s="110" t="str">
        <f t="shared" si="45"/>
        <v>×</v>
      </c>
      <c r="B358" s="100"/>
      <c r="G358" s="294" t="str">
        <f t="shared" si="46"/>
        <v/>
      </c>
      <c r="H358" s="228"/>
      <c r="I358" s="228"/>
      <c r="J358" s="271" t="str">
        <f t="shared" si="47"/>
        <v/>
      </c>
      <c r="K358" s="267"/>
      <c r="L358" s="267"/>
      <c r="M358" s="267"/>
      <c r="N358" s="267" t="str">
        <f t="shared" si="48"/>
        <v/>
      </c>
      <c r="O358" s="267"/>
      <c r="P358" s="267"/>
      <c r="Q358" s="268"/>
      <c r="R358" s="278">
        <f t="shared" si="51"/>
        <v>1</v>
      </c>
      <c r="S358" s="220"/>
      <c r="T358" s="279"/>
      <c r="U358" s="282" t="str">
        <f t="shared" si="49"/>
        <v/>
      </c>
      <c r="V358" s="283"/>
      <c r="W358" s="272"/>
      <c r="X358" s="272"/>
      <c r="Y358" s="272"/>
      <c r="Z358" s="272" t="str">
        <f t="shared" si="50"/>
        <v/>
      </c>
      <c r="AA358" s="272"/>
      <c r="AB358" s="272"/>
      <c r="AC358" s="272"/>
      <c r="AD358" s="273"/>
      <c r="AH358" s="30"/>
      <c r="AI358" s="30"/>
      <c r="AJ358" s="30"/>
      <c r="CF358" s="30"/>
      <c r="CG358" s="30"/>
      <c r="CH358" s="30"/>
      <c r="CI358" s="30"/>
    </row>
    <row r="359" spans="1:87" s="23" customFormat="1" ht="15.75" customHeight="1">
      <c r="A359" s="110" t="str">
        <f t="shared" si="45"/>
        <v>×</v>
      </c>
      <c r="B359" s="100"/>
      <c r="G359" s="294" t="str">
        <f t="shared" si="46"/>
        <v/>
      </c>
      <c r="H359" s="228"/>
      <c r="I359" s="228"/>
      <c r="J359" s="271" t="str">
        <f t="shared" si="47"/>
        <v/>
      </c>
      <c r="K359" s="267"/>
      <c r="L359" s="267"/>
      <c r="M359" s="267"/>
      <c r="N359" s="267" t="str">
        <f t="shared" si="48"/>
        <v/>
      </c>
      <c r="O359" s="267"/>
      <c r="P359" s="267"/>
      <c r="Q359" s="268"/>
      <c r="R359" s="278">
        <f t="shared" si="51"/>
        <v>1</v>
      </c>
      <c r="S359" s="220"/>
      <c r="T359" s="279"/>
      <c r="U359" s="282" t="str">
        <f t="shared" si="49"/>
        <v/>
      </c>
      <c r="V359" s="283"/>
      <c r="W359" s="272"/>
      <c r="X359" s="272"/>
      <c r="Y359" s="272"/>
      <c r="Z359" s="272" t="str">
        <f t="shared" si="50"/>
        <v/>
      </c>
      <c r="AA359" s="272"/>
      <c r="AB359" s="272"/>
      <c r="AC359" s="272"/>
      <c r="AD359" s="273"/>
      <c r="AH359" s="30"/>
      <c r="AI359" s="30"/>
      <c r="AJ359" s="30"/>
      <c r="CF359" s="30"/>
      <c r="CG359" s="30"/>
      <c r="CH359" s="30"/>
      <c r="CI359" s="30"/>
    </row>
    <row r="360" spans="1:87" s="23" customFormat="1" ht="15.75" customHeight="1">
      <c r="A360" s="110" t="str">
        <f t="shared" si="45"/>
        <v>×</v>
      </c>
      <c r="B360" s="100"/>
      <c r="G360" s="294" t="str">
        <f t="shared" si="46"/>
        <v/>
      </c>
      <c r="H360" s="228"/>
      <c r="I360" s="228"/>
      <c r="J360" s="271" t="str">
        <f t="shared" si="47"/>
        <v/>
      </c>
      <c r="K360" s="267"/>
      <c r="L360" s="267"/>
      <c r="M360" s="267"/>
      <c r="N360" s="267" t="str">
        <f t="shared" si="48"/>
        <v/>
      </c>
      <c r="O360" s="267"/>
      <c r="P360" s="267"/>
      <c r="Q360" s="268"/>
      <c r="R360" s="278">
        <f t="shared" si="51"/>
        <v>1</v>
      </c>
      <c r="S360" s="220"/>
      <c r="T360" s="279"/>
      <c r="U360" s="282" t="str">
        <f t="shared" si="49"/>
        <v/>
      </c>
      <c r="V360" s="283"/>
      <c r="W360" s="272"/>
      <c r="X360" s="272"/>
      <c r="Y360" s="272"/>
      <c r="Z360" s="272" t="str">
        <f t="shared" si="50"/>
        <v/>
      </c>
      <c r="AA360" s="272"/>
      <c r="AB360" s="272"/>
      <c r="AC360" s="272"/>
      <c r="AD360" s="273"/>
      <c r="AH360" s="30"/>
      <c r="AI360" s="30"/>
      <c r="AJ360" s="30"/>
      <c r="CF360" s="30"/>
      <c r="CG360" s="30"/>
      <c r="CH360" s="30"/>
      <c r="CI360" s="30"/>
    </row>
    <row r="361" spans="1:87" s="23" customFormat="1" ht="15.75" customHeight="1">
      <c r="A361" s="110" t="str">
        <f t="shared" si="45"/>
        <v>×</v>
      </c>
      <c r="B361" s="100"/>
      <c r="G361" s="294" t="str">
        <f t="shared" si="46"/>
        <v/>
      </c>
      <c r="H361" s="228"/>
      <c r="I361" s="228"/>
      <c r="J361" s="271" t="str">
        <f t="shared" si="47"/>
        <v/>
      </c>
      <c r="K361" s="267"/>
      <c r="L361" s="267"/>
      <c r="M361" s="267"/>
      <c r="N361" s="267" t="str">
        <f t="shared" si="48"/>
        <v/>
      </c>
      <c r="O361" s="267"/>
      <c r="P361" s="267"/>
      <c r="Q361" s="268"/>
      <c r="R361" s="278">
        <f t="shared" si="51"/>
        <v>1</v>
      </c>
      <c r="S361" s="220"/>
      <c r="T361" s="279"/>
      <c r="U361" s="282" t="str">
        <f t="shared" si="49"/>
        <v/>
      </c>
      <c r="V361" s="283"/>
      <c r="W361" s="272"/>
      <c r="X361" s="272"/>
      <c r="Y361" s="272"/>
      <c r="Z361" s="272" t="str">
        <f t="shared" si="50"/>
        <v/>
      </c>
      <c r="AA361" s="272"/>
      <c r="AB361" s="272"/>
      <c r="AC361" s="272"/>
      <c r="AD361" s="273"/>
      <c r="AH361" s="30"/>
      <c r="AI361" s="30"/>
      <c r="AJ361" s="30"/>
      <c r="CF361" s="30"/>
      <c r="CG361" s="30"/>
      <c r="CH361" s="30"/>
      <c r="CI361" s="30"/>
    </row>
    <row r="362" spans="1:87" s="23" customFormat="1" ht="15.75" customHeight="1">
      <c r="A362" s="110" t="str">
        <f t="shared" si="45"/>
        <v>×</v>
      </c>
      <c r="B362" s="100"/>
      <c r="G362" s="294" t="str">
        <f t="shared" si="46"/>
        <v/>
      </c>
      <c r="H362" s="228"/>
      <c r="I362" s="228"/>
      <c r="J362" s="271" t="str">
        <f t="shared" si="47"/>
        <v/>
      </c>
      <c r="K362" s="267"/>
      <c r="L362" s="267"/>
      <c r="M362" s="267"/>
      <c r="N362" s="267" t="str">
        <f t="shared" si="48"/>
        <v/>
      </c>
      <c r="O362" s="267"/>
      <c r="P362" s="267"/>
      <c r="Q362" s="268"/>
      <c r="R362" s="278">
        <f t="shared" si="51"/>
        <v>1</v>
      </c>
      <c r="S362" s="220"/>
      <c r="T362" s="279"/>
      <c r="U362" s="282" t="str">
        <f t="shared" si="49"/>
        <v/>
      </c>
      <c r="V362" s="283"/>
      <c r="W362" s="272"/>
      <c r="X362" s="272"/>
      <c r="Y362" s="272"/>
      <c r="Z362" s="272" t="str">
        <f t="shared" si="50"/>
        <v/>
      </c>
      <c r="AA362" s="272"/>
      <c r="AB362" s="272"/>
      <c r="AC362" s="272"/>
      <c r="AD362" s="273"/>
      <c r="AH362" s="30"/>
      <c r="AI362" s="30"/>
      <c r="AJ362" s="30"/>
      <c r="CF362" s="30"/>
      <c r="CG362" s="30"/>
      <c r="CH362" s="30"/>
      <c r="CI362" s="30"/>
    </row>
    <row r="363" spans="1:87" s="23" customFormat="1" ht="15.75" customHeight="1">
      <c r="A363" s="111" t="str">
        <f t="shared" si="45"/>
        <v>×</v>
      </c>
      <c r="B363" s="100"/>
      <c r="G363" s="508" t="str">
        <f t="shared" si="46"/>
        <v/>
      </c>
      <c r="H363" s="237"/>
      <c r="I363" s="237"/>
      <c r="J363" s="284" t="str">
        <f t="shared" si="47"/>
        <v/>
      </c>
      <c r="K363" s="276"/>
      <c r="L363" s="276"/>
      <c r="M363" s="276"/>
      <c r="N363" s="276" t="str">
        <f t="shared" si="48"/>
        <v/>
      </c>
      <c r="O363" s="276"/>
      <c r="P363" s="276"/>
      <c r="Q363" s="277"/>
      <c r="R363" s="280">
        <f t="shared" si="51"/>
        <v>1</v>
      </c>
      <c r="S363" s="249"/>
      <c r="T363" s="281"/>
      <c r="U363" s="285" t="str">
        <f t="shared" si="49"/>
        <v/>
      </c>
      <c r="V363" s="286"/>
      <c r="W363" s="274"/>
      <c r="X363" s="274"/>
      <c r="Y363" s="274"/>
      <c r="Z363" s="274" t="str">
        <f t="shared" si="50"/>
        <v/>
      </c>
      <c r="AA363" s="274"/>
      <c r="AB363" s="274"/>
      <c r="AC363" s="274"/>
      <c r="AD363" s="275"/>
      <c r="AH363" s="30"/>
      <c r="AI363" s="30"/>
      <c r="AJ363" s="30"/>
      <c r="CF363" s="30"/>
      <c r="CG363" s="30"/>
      <c r="CH363" s="30"/>
      <c r="CI363" s="30"/>
    </row>
    <row r="364" spans="1:87" s="23" customFormat="1" ht="15.75" customHeight="1">
      <c r="A364" s="117" t="str">
        <f t="shared" ref="A364:A369" si="52">IF(液状化L1の有無="","","×")</f>
        <v>×</v>
      </c>
      <c r="B364" s="100" t="s">
        <v>588</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541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299" t="s">
        <v>77</v>
      </c>
      <c r="H367" s="299"/>
      <c r="I367" s="245"/>
      <c r="J367" s="245" t="s">
        <v>422</v>
      </c>
      <c r="K367" s="245"/>
      <c r="L367" s="245"/>
      <c r="M367" s="245"/>
      <c r="N367" s="245" t="s">
        <v>421</v>
      </c>
      <c r="O367" s="245"/>
      <c r="P367" s="245"/>
      <c r="Q367" s="404"/>
      <c r="R367" s="458" t="s">
        <v>390</v>
      </c>
      <c r="S367" s="258"/>
      <c r="T367" s="258"/>
      <c r="U367" s="258"/>
      <c r="V367" s="258"/>
      <c r="W367" s="258"/>
      <c r="X367" s="258"/>
      <c r="Y367" s="258"/>
      <c r="Z367" s="258"/>
      <c r="AA367" s="258"/>
      <c r="AB367" s="258"/>
      <c r="AC367" s="258"/>
      <c r="AD367" s="258"/>
      <c r="AE367" s="259"/>
    </row>
    <row r="368" spans="1:87" s="23" customFormat="1" ht="15.75" customHeight="1">
      <c r="A368" s="117" t="str">
        <f t="shared" si="52"/>
        <v>×</v>
      </c>
      <c r="B368" s="100"/>
      <c r="G368" s="403"/>
      <c r="H368" s="403"/>
      <c r="I368" s="355"/>
      <c r="J368" s="355"/>
      <c r="K368" s="355"/>
      <c r="L368" s="355"/>
      <c r="M368" s="355"/>
      <c r="N368" s="355"/>
      <c r="O368" s="355"/>
      <c r="P368" s="355"/>
      <c r="Q368" s="405"/>
      <c r="R368" s="401" t="s">
        <v>423</v>
      </c>
      <c r="S368" s="355"/>
      <c r="T368" s="355"/>
      <c r="U368" s="355"/>
      <c r="V368" s="355" t="s">
        <v>419</v>
      </c>
      <c r="W368" s="355"/>
      <c r="X368" s="355"/>
      <c r="Y368" s="355"/>
      <c r="Z368" s="355"/>
      <c r="AA368" s="355" t="s">
        <v>420</v>
      </c>
      <c r="AB368" s="355"/>
      <c r="AC368" s="355"/>
      <c r="AD368" s="355"/>
      <c r="AE368" s="405"/>
    </row>
    <row r="369" spans="1:84" s="23" customFormat="1" ht="15.75" customHeight="1">
      <c r="A369" s="117" t="str">
        <f t="shared" si="52"/>
        <v>×</v>
      </c>
      <c r="B369" s="100"/>
      <c r="G369" s="300"/>
      <c r="H369" s="300"/>
      <c r="I369" s="246"/>
      <c r="J369" s="246"/>
      <c r="K369" s="246"/>
      <c r="L369" s="246"/>
      <c r="M369" s="246"/>
      <c r="N369" s="246"/>
      <c r="O369" s="246"/>
      <c r="P369" s="246"/>
      <c r="Q369" s="406"/>
      <c r="R369" s="417"/>
      <c r="S369" s="246"/>
      <c r="T369" s="246"/>
      <c r="U369" s="246"/>
      <c r="V369" s="246"/>
      <c r="W369" s="246"/>
      <c r="X369" s="246"/>
      <c r="Y369" s="246"/>
      <c r="Z369" s="246"/>
      <c r="AA369" s="246"/>
      <c r="AB369" s="246"/>
      <c r="AC369" s="246"/>
      <c r="AD369" s="246"/>
      <c r="AE369" s="406"/>
    </row>
    <row r="370" spans="1:84" s="23" customFormat="1" ht="15.75" customHeight="1">
      <c r="A370" s="117" t="str">
        <f t="shared" ref="A370:A385" si="53">IF(液状化L1の有無="",IF(G370="","×",""),"×")</f>
        <v>×</v>
      </c>
      <c r="B370" s="100"/>
      <c r="C370" s="22"/>
      <c r="G370" s="304">
        <f t="shared" ref="G370:G385" si="54">G348</f>
        <v>2</v>
      </c>
      <c r="H370" s="304"/>
      <c r="I370" s="226"/>
      <c r="J370" s="326">
        <f>U348</f>
        <v>16410</v>
      </c>
      <c r="K370" s="326"/>
      <c r="L370" s="326"/>
      <c r="M370" s="326"/>
      <c r="N370" s="326">
        <f>Z348</f>
        <v>16410</v>
      </c>
      <c r="O370" s="326"/>
      <c r="P370" s="326"/>
      <c r="Q370" s="327"/>
      <c r="R370" s="629">
        <f t="shared" ref="R370:R385" si="55">R304</f>
        <v>1</v>
      </c>
      <c r="S370" s="630"/>
      <c r="T370" s="630"/>
      <c r="U370" s="630"/>
      <c r="V370" s="413">
        <f t="shared" ref="V370:V385" si="56">IF(J370="","",ROUND(J370*R370,-1))</f>
        <v>16410</v>
      </c>
      <c r="W370" s="413"/>
      <c r="X370" s="413"/>
      <c r="Y370" s="413"/>
      <c r="Z370" s="413"/>
      <c r="AA370" s="413">
        <f t="shared" ref="AA370:AA385" si="57">IF(N370="","",ROUND(N370*R370,-1))</f>
        <v>16410</v>
      </c>
      <c r="AB370" s="413"/>
      <c r="AC370" s="413"/>
      <c r="AD370" s="413"/>
      <c r="AE370" s="425"/>
    </row>
    <row r="371" spans="1:84" s="23" customFormat="1" ht="15.75" customHeight="1">
      <c r="A371" s="117" t="str">
        <f t="shared" si="53"/>
        <v>×</v>
      </c>
      <c r="B371" s="100"/>
      <c r="C371" s="22"/>
      <c r="G371" s="265">
        <f t="shared" si="54"/>
        <v>3</v>
      </c>
      <c r="H371" s="265"/>
      <c r="I371" s="266"/>
      <c r="J371" s="267">
        <f t="shared" ref="J371:J385" si="58">U349</f>
        <v>0</v>
      </c>
      <c r="K371" s="267"/>
      <c r="L371" s="267"/>
      <c r="M371" s="267"/>
      <c r="N371" s="267">
        <f t="shared" ref="N371:N385" si="59">Z349</f>
        <v>0</v>
      </c>
      <c r="O371" s="267"/>
      <c r="P371" s="267"/>
      <c r="Q371" s="268"/>
      <c r="R371" s="631">
        <f t="shared" si="55"/>
        <v>1</v>
      </c>
      <c r="S371" s="554"/>
      <c r="T371" s="554"/>
      <c r="U371" s="554"/>
      <c r="V371" s="272">
        <f t="shared" si="56"/>
        <v>0</v>
      </c>
      <c r="W371" s="272"/>
      <c r="X371" s="272"/>
      <c r="Y371" s="272"/>
      <c r="Z371" s="272"/>
      <c r="AA371" s="272">
        <f t="shared" si="57"/>
        <v>0</v>
      </c>
      <c r="AB371" s="272"/>
      <c r="AC371" s="272"/>
      <c r="AD371" s="272"/>
      <c r="AE371" s="273"/>
    </row>
    <row r="372" spans="1:84" s="23" customFormat="1" ht="15.75" customHeight="1">
      <c r="A372" s="117" t="str">
        <f t="shared" si="53"/>
        <v>×</v>
      </c>
      <c r="B372" s="100"/>
      <c r="C372" s="22"/>
      <c r="G372" s="265">
        <f t="shared" si="54"/>
        <v>4</v>
      </c>
      <c r="H372" s="265"/>
      <c r="I372" s="266"/>
      <c r="J372" s="267">
        <f t="shared" si="58"/>
        <v>31500</v>
      </c>
      <c r="K372" s="267"/>
      <c r="L372" s="267"/>
      <c r="M372" s="267"/>
      <c r="N372" s="267">
        <f t="shared" si="59"/>
        <v>31500</v>
      </c>
      <c r="O372" s="267"/>
      <c r="P372" s="267"/>
      <c r="Q372" s="268"/>
      <c r="R372" s="631">
        <f t="shared" si="55"/>
        <v>1</v>
      </c>
      <c r="S372" s="554"/>
      <c r="T372" s="554"/>
      <c r="U372" s="554"/>
      <c r="V372" s="272">
        <f t="shared" si="56"/>
        <v>31500</v>
      </c>
      <c r="W372" s="272"/>
      <c r="X372" s="272"/>
      <c r="Y372" s="272"/>
      <c r="Z372" s="272"/>
      <c r="AA372" s="272">
        <f t="shared" si="57"/>
        <v>31500</v>
      </c>
      <c r="AB372" s="272"/>
      <c r="AC372" s="272"/>
      <c r="AD372" s="272"/>
      <c r="AE372" s="273"/>
    </row>
    <row r="373" spans="1:84" s="23" customFormat="1" ht="15.75" customHeight="1">
      <c r="A373" s="117" t="str">
        <f t="shared" si="53"/>
        <v>×</v>
      </c>
      <c r="B373" s="100"/>
      <c r="C373" s="22"/>
      <c r="G373" s="265">
        <f t="shared" si="54"/>
        <v>5</v>
      </c>
      <c r="H373" s="265"/>
      <c r="I373" s="266"/>
      <c r="J373" s="267">
        <f t="shared" si="58"/>
        <v>31500</v>
      </c>
      <c r="K373" s="267"/>
      <c r="L373" s="267"/>
      <c r="M373" s="267"/>
      <c r="N373" s="267">
        <f t="shared" si="59"/>
        <v>31500</v>
      </c>
      <c r="O373" s="267"/>
      <c r="P373" s="267"/>
      <c r="Q373" s="268"/>
      <c r="R373" s="631">
        <f t="shared" si="55"/>
        <v>1</v>
      </c>
      <c r="S373" s="554"/>
      <c r="T373" s="554"/>
      <c r="U373" s="554"/>
      <c r="V373" s="272">
        <f t="shared" si="56"/>
        <v>31500</v>
      </c>
      <c r="W373" s="272"/>
      <c r="X373" s="272"/>
      <c r="Y373" s="272"/>
      <c r="Z373" s="272"/>
      <c r="AA373" s="272">
        <f t="shared" si="57"/>
        <v>31500</v>
      </c>
      <c r="AB373" s="272"/>
      <c r="AC373" s="272"/>
      <c r="AD373" s="272"/>
      <c r="AE373" s="273"/>
    </row>
    <row r="374" spans="1:84" s="23" customFormat="1" ht="15.75" customHeight="1">
      <c r="A374" s="117" t="str">
        <f t="shared" si="53"/>
        <v>×</v>
      </c>
      <c r="B374" s="100"/>
      <c r="C374" s="22"/>
      <c r="G374" s="265">
        <f t="shared" si="54"/>
        <v>6</v>
      </c>
      <c r="H374" s="265"/>
      <c r="I374" s="266"/>
      <c r="J374" s="267">
        <f t="shared" si="58"/>
        <v>31500</v>
      </c>
      <c r="K374" s="267"/>
      <c r="L374" s="267"/>
      <c r="M374" s="267"/>
      <c r="N374" s="267">
        <f t="shared" si="59"/>
        <v>31500</v>
      </c>
      <c r="O374" s="267"/>
      <c r="P374" s="267"/>
      <c r="Q374" s="268"/>
      <c r="R374" s="631">
        <f t="shared" si="55"/>
        <v>1</v>
      </c>
      <c r="S374" s="554"/>
      <c r="T374" s="554"/>
      <c r="U374" s="554"/>
      <c r="V374" s="272">
        <f t="shared" si="56"/>
        <v>31500</v>
      </c>
      <c r="W374" s="272"/>
      <c r="X374" s="272"/>
      <c r="Y374" s="272"/>
      <c r="Z374" s="272"/>
      <c r="AA374" s="272">
        <f t="shared" si="57"/>
        <v>31500</v>
      </c>
      <c r="AB374" s="272"/>
      <c r="AC374" s="272"/>
      <c r="AD374" s="272"/>
      <c r="AE374" s="273"/>
      <c r="CC374" s="30"/>
      <c r="CD374" s="30"/>
      <c r="CE374" s="30"/>
      <c r="CF374" s="30"/>
    </row>
    <row r="375" spans="1:84" s="23" customFormat="1" ht="15.75" customHeight="1">
      <c r="A375" s="117" t="str">
        <f t="shared" si="53"/>
        <v>×</v>
      </c>
      <c r="B375" s="100"/>
      <c r="C375" s="22"/>
      <c r="G375" s="265">
        <f t="shared" si="54"/>
        <v>7</v>
      </c>
      <c r="H375" s="265"/>
      <c r="I375" s="266"/>
      <c r="J375" s="267">
        <f t="shared" si="58"/>
        <v>88820</v>
      </c>
      <c r="K375" s="267"/>
      <c r="L375" s="267"/>
      <c r="M375" s="267"/>
      <c r="N375" s="267">
        <f t="shared" si="59"/>
        <v>88820</v>
      </c>
      <c r="O375" s="267"/>
      <c r="P375" s="267"/>
      <c r="Q375" s="268"/>
      <c r="R375" s="631">
        <f t="shared" si="55"/>
        <v>1</v>
      </c>
      <c r="S375" s="554"/>
      <c r="T375" s="554"/>
      <c r="U375" s="554"/>
      <c r="V375" s="272">
        <f t="shared" si="56"/>
        <v>88820</v>
      </c>
      <c r="W375" s="272"/>
      <c r="X375" s="272"/>
      <c r="Y375" s="272"/>
      <c r="Z375" s="272"/>
      <c r="AA375" s="272">
        <f t="shared" si="57"/>
        <v>88820</v>
      </c>
      <c r="AB375" s="272"/>
      <c r="AC375" s="272"/>
      <c r="AD375" s="272"/>
      <c r="AE375" s="273"/>
      <c r="CC375" s="30"/>
      <c r="CD375" s="30"/>
      <c r="CE375" s="30"/>
      <c r="CF375" s="30"/>
    </row>
    <row r="376" spans="1:84" s="23" customFormat="1" ht="15.75" customHeight="1">
      <c r="A376" s="117" t="str">
        <f t="shared" si="53"/>
        <v>×</v>
      </c>
      <c r="B376" s="100"/>
      <c r="C376" s="22"/>
      <c r="G376" s="265">
        <f t="shared" si="54"/>
        <v>8</v>
      </c>
      <c r="H376" s="265"/>
      <c r="I376" s="266"/>
      <c r="J376" s="267">
        <f t="shared" si="58"/>
        <v>67600</v>
      </c>
      <c r="K376" s="267"/>
      <c r="L376" s="267"/>
      <c r="M376" s="267"/>
      <c r="N376" s="267">
        <f t="shared" si="59"/>
        <v>67600</v>
      </c>
      <c r="O376" s="267"/>
      <c r="P376" s="267"/>
      <c r="Q376" s="268"/>
      <c r="R376" s="631">
        <f t="shared" si="55"/>
        <v>1</v>
      </c>
      <c r="S376" s="554"/>
      <c r="T376" s="554"/>
      <c r="U376" s="554"/>
      <c r="V376" s="272">
        <f t="shared" si="56"/>
        <v>67600</v>
      </c>
      <c r="W376" s="272"/>
      <c r="X376" s="272"/>
      <c r="Y376" s="272"/>
      <c r="Z376" s="272"/>
      <c r="AA376" s="272">
        <f t="shared" si="57"/>
        <v>67600</v>
      </c>
      <c r="AB376" s="272"/>
      <c r="AC376" s="272"/>
      <c r="AD376" s="272"/>
      <c r="AE376" s="273"/>
      <c r="CC376" s="30"/>
      <c r="CD376" s="30"/>
      <c r="CE376" s="30"/>
      <c r="CF376" s="30"/>
    </row>
    <row r="377" spans="1:84" s="23" customFormat="1" ht="15.75" customHeight="1">
      <c r="A377" s="117" t="str">
        <f t="shared" si="53"/>
        <v>×</v>
      </c>
      <c r="B377" s="100"/>
      <c r="C377" s="22"/>
      <c r="G377" s="265">
        <f t="shared" si="54"/>
        <v>9</v>
      </c>
      <c r="H377" s="265"/>
      <c r="I377" s="266"/>
      <c r="J377" s="267">
        <f t="shared" si="58"/>
        <v>231900</v>
      </c>
      <c r="K377" s="267"/>
      <c r="L377" s="267"/>
      <c r="M377" s="267"/>
      <c r="N377" s="267">
        <f t="shared" si="59"/>
        <v>231900</v>
      </c>
      <c r="O377" s="267"/>
      <c r="P377" s="267"/>
      <c r="Q377" s="268"/>
      <c r="R377" s="631">
        <f t="shared" si="55"/>
        <v>1</v>
      </c>
      <c r="S377" s="554"/>
      <c r="T377" s="554"/>
      <c r="U377" s="554"/>
      <c r="V377" s="272">
        <f t="shared" si="56"/>
        <v>231900</v>
      </c>
      <c r="W377" s="272"/>
      <c r="X377" s="272"/>
      <c r="Y377" s="272"/>
      <c r="Z377" s="272"/>
      <c r="AA377" s="272">
        <f t="shared" si="57"/>
        <v>231900</v>
      </c>
      <c r="AB377" s="272"/>
      <c r="AC377" s="272"/>
      <c r="AD377" s="272"/>
      <c r="AE377" s="273"/>
      <c r="CC377" s="30"/>
      <c r="CD377" s="30"/>
      <c r="CE377" s="30"/>
      <c r="CF377" s="30"/>
    </row>
    <row r="378" spans="1:84" s="23" customFormat="1" ht="15.75" customHeight="1">
      <c r="A378" s="117" t="str">
        <f t="shared" si="53"/>
        <v>×</v>
      </c>
      <c r="B378" s="100"/>
      <c r="C378" s="22"/>
      <c r="G378" s="265" t="str">
        <f t="shared" si="54"/>
        <v/>
      </c>
      <c r="H378" s="265"/>
      <c r="I378" s="266"/>
      <c r="J378" s="267" t="str">
        <f t="shared" si="58"/>
        <v/>
      </c>
      <c r="K378" s="267"/>
      <c r="L378" s="267"/>
      <c r="M378" s="267"/>
      <c r="N378" s="267" t="str">
        <f t="shared" si="59"/>
        <v/>
      </c>
      <c r="O378" s="267"/>
      <c r="P378" s="267"/>
      <c r="Q378" s="268"/>
      <c r="R378" s="631">
        <f t="shared" si="55"/>
        <v>0</v>
      </c>
      <c r="S378" s="554"/>
      <c r="T378" s="554"/>
      <c r="U378" s="554"/>
      <c r="V378" s="272" t="str">
        <f t="shared" si="56"/>
        <v/>
      </c>
      <c r="W378" s="272"/>
      <c r="X378" s="272"/>
      <c r="Y378" s="272"/>
      <c r="Z378" s="272"/>
      <c r="AA378" s="272" t="str">
        <f t="shared" si="57"/>
        <v/>
      </c>
      <c r="AB378" s="272"/>
      <c r="AC378" s="272"/>
      <c r="AD378" s="272"/>
      <c r="AE378" s="273"/>
      <c r="CC378" s="30"/>
      <c r="CD378" s="30"/>
      <c r="CE378" s="30"/>
      <c r="CF378" s="30"/>
    </row>
    <row r="379" spans="1:84" s="23" customFormat="1" ht="15.75" customHeight="1">
      <c r="A379" s="117" t="str">
        <f t="shared" si="53"/>
        <v>×</v>
      </c>
      <c r="B379" s="100"/>
      <c r="C379" s="22"/>
      <c r="G379" s="265" t="str">
        <f t="shared" si="54"/>
        <v/>
      </c>
      <c r="H379" s="265"/>
      <c r="I379" s="266"/>
      <c r="J379" s="267" t="str">
        <f t="shared" si="58"/>
        <v/>
      </c>
      <c r="K379" s="267"/>
      <c r="L379" s="267"/>
      <c r="M379" s="267"/>
      <c r="N379" s="267" t="str">
        <f t="shared" si="59"/>
        <v/>
      </c>
      <c r="O379" s="267"/>
      <c r="P379" s="267"/>
      <c r="Q379" s="268"/>
      <c r="R379" s="631">
        <f t="shared" si="55"/>
        <v>0</v>
      </c>
      <c r="S379" s="554"/>
      <c r="T379" s="554"/>
      <c r="U379" s="554"/>
      <c r="V379" s="272" t="str">
        <f t="shared" si="56"/>
        <v/>
      </c>
      <c r="W379" s="272"/>
      <c r="X379" s="272"/>
      <c r="Y379" s="272"/>
      <c r="Z379" s="272"/>
      <c r="AA379" s="272" t="str">
        <f t="shared" si="57"/>
        <v/>
      </c>
      <c r="AB379" s="272"/>
      <c r="AC379" s="272"/>
      <c r="AD379" s="272"/>
      <c r="AE379" s="273"/>
      <c r="CC379" s="30"/>
      <c r="CD379" s="30"/>
      <c r="CE379" s="30"/>
      <c r="CF379" s="30"/>
    </row>
    <row r="380" spans="1:84" s="23" customFormat="1" ht="15.75" customHeight="1">
      <c r="A380" s="117" t="str">
        <f t="shared" si="53"/>
        <v>×</v>
      </c>
      <c r="B380" s="100"/>
      <c r="C380" s="22"/>
      <c r="G380" s="265" t="str">
        <f t="shared" si="54"/>
        <v/>
      </c>
      <c r="H380" s="265"/>
      <c r="I380" s="266"/>
      <c r="J380" s="267" t="str">
        <f t="shared" si="58"/>
        <v/>
      </c>
      <c r="K380" s="267"/>
      <c r="L380" s="267"/>
      <c r="M380" s="267"/>
      <c r="N380" s="267" t="str">
        <f t="shared" si="59"/>
        <v/>
      </c>
      <c r="O380" s="267"/>
      <c r="P380" s="267"/>
      <c r="Q380" s="268"/>
      <c r="R380" s="631">
        <f t="shared" si="55"/>
        <v>0</v>
      </c>
      <c r="S380" s="554"/>
      <c r="T380" s="554"/>
      <c r="U380" s="554"/>
      <c r="V380" s="272" t="str">
        <f t="shared" si="56"/>
        <v/>
      </c>
      <c r="W380" s="272"/>
      <c r="X380" s="272"/>
      <c r="Y380" s="272"/>
      <c r="Z380" s="272"/>
      <c r="AA380" s="272" t="str">
        <f t="shared" si="57"/>
        <v/>
      </c>
      <c r="AB380" s="272"/>
      <c r="AC380" s="272"/>
      <c r="AD380" s="272"/>
      <c r="AE380" s="273"/>
      <c r="CC380" s="30"/>
      <c r="CD380" s="30"/>
      <c r="CE380" s="30"/>
      <c r="CF380" s="30"/>
    </row>
    <row r="381" spans="1:84" s="23" customFormat="1" ht="15.75" customHeight="1">
      <c r="A381" s="117" t="str">
        <f t="shared" si="53"/>
        <v>×</v>
      </c>
      <c r="B381" s="100"/>
      <c r="C381" s="22"/>
      <c r="G381" s="265" t="str">
        <f t="shared" si="54"/>
        <v/>
      </c>
      <c r="H381" s="265"/>
      <c r="I381" s="266"/>
      <c r="J381" s="267" t="str">
        <f t="shared" si="58"/>
        <v/>
      </c>
      <c r="K381" s="267"/>
      <c r="L381" s="267"/>
      <c r="M381" s="267"/>
      <c r="N381" s="267" t="str">
        <f t="shared" si="59"/>
        <v/>
      </c>
      <c r="O381" s="267"/>
      <c r="P381" s="267"/>
      <c r="Q381" s="268"/>
      <c r="R381" s="631">
        <f t="shared" si="55"/>
        <v>0</v>
      </c>
      <c r="S381" s="554"/>
      <c r="T381" s="554"/>
      <c r="U381" s="554"/>
      <c r="V381" s="272" t="str">
        <f t="shared" si="56"/>
        <v/>
      </c>
      <c r="W381" s="272"/>
      <c r="X381" s="272"/>
      <c r="Y381" s="272"/>
      <c r="Z381" s="272"/>
      <c r="AA381" s="272" t="str">
        <f t="shared" si="57"/>
        <v/>
      </c>
      <c r="AB381" s="272"/>
      <c r="AC381" s="272"/>
      <c r="AD381" s="272"/>
      <c r="AE381" s="273"/>
      <c r="CC381" s="30"/>
      <c r="CD381" s="30"/>
      <c r="CE381" s="30"/>
      <c r="CF381" s="30"/>
    </row>
    <row r="382" spans="1:84" s="23" customFormat="1" ht="15.75" customHeight="1">
      <c r="A382" s="117" t="str">
        <f t="shared" si="53"/>
        <v>×</v>
      </c>
      <c r="B382" s="100"/>
      <c r="C382" s="22"/>
      <c r="G382" s="265" t="str">
        <f t="shared" si="54"/>
        <v/>
      </c>
      <c r="H382" s="265"/>
      <c r="I382" s="266"/>
      <c r="J382" s="267" t="str">
        <f t="shared" si="58"/>
        <v/>
      </c>
      <c r="K382" s="267"/>
      <c r="L382" s="267"/>
      <c r="M382" s="267"/>
      <c r="N382" s="267" t="str">
        <f t="shared" si="59"/>
        <v/>
      </c>
      <c r="O382" s="267"/>
      <c r="P382" s="267"/>
      <c r="Q382" s="268"/>
      <c r="R382" s="631">
        <f t="shared" si="55"/>
        <v>0</v>
      </c>
      <c r="S382" s="554"/>
      <c r="T382" s="554"/>
      <c r="U382" s="554"/>
      <c r="V382" s="272" t="str">
        <f t="shared" si="56"/>
        <v/>
      </c>
      <c r="W382" s="272"/>
      <c r="X382" s="272"/>
      <c r="Y382" s="272"/>
      <c r="Z382" s="272"/>
      <c r="AA382" s="272" t="str">
        <f t="shared" si="57"/>
        <v/>
      </c>
      <c r="AB382" s="272"/>
      <c r="AC382" s="272"/>
      <c r="AD382" s="272"/>
      <c r="AE382" s="273"/>
      <c r="CC382" s="30"/>
      <c r="CD382" s="30"/>
      <c r="CE382" s="30"/>
      <c r="CF382" s="30"/>
    </row>
    <row r="383" spans="1:84" s="23" customFormat="1" ht="15.75" customHeight="1">
      <c r="A383" s="117" t="str">
        <f t="shared" si="53"/>
        <v>×</v>
      </c>
      <c r="B383" s="100"/>
      <c r="C383" s="22"/>
      <c r="G383" s="265" t="str">
        <f t="shared" si="54"/>
        <v/>
      </c>
      <c r="H383" s="265"/>
      <c r="I383" s="266"/>
      <c r="J383" s="267" t="str">
        <f t="shared" si="58"/>
        <v/>
      </c>
      <c r="K383" s="267"/>
      <c r="L383" s="267"/>
      <c r="M383" s="267"/>
      <c r="N383" s="267" t="str">
        <f t="shared" si="59"/>
        <v/>
      </c>
      <c r="O383" s="267"/>
      <c r="P383" s="267"/>
      <c r="Q383" s="268"/>
      <c r="R383" s="631">
        <f t="shared" si="55"/>
        <v>0</v>
      </c>
      <c r="S383" s="554"/>
      <c r="T383" s="554"/>
      <c r="U383" s="554"/>
      <c r="V383" s="272" t="str">
        <f t="shared" si="56"/>
        <v/>
      </c>
      <c r="W383" s="272"/>
      <c r="X383" s="272"/>
      <c r="Y383" s="272"/>
      <c r="Z383" s="272"/>
      <c r="AA383" s="272" t="str">
        <f t="shared" si="57"/>
        <v/>
      </c>
      <c r="AB383" s="272"/>
      <c r="AC383" s="272"/>
      <c r="AD383" s="272"/>
      <c r="AE383" s="273"/>
      <c r="CC383" s="30"/>
      <c r="CD383" s="30"/>
      <c r="CE383" s="30"/>
      <c r="CF383" s="30"/>
    </row>
    <row r="384" spans="1:84" s="23" customFormat="1" ht="15.75" customHeight="1">
      <c r="A384" s="117" t="str">
        <f t="shared" si="53"/>
        <v>×</v>
      </c>
      <c r="B384" s="100"/>
      <c r="C384" s="22"/>
      <c r="G384" s="265" t="str">
        <f t="shared" si="54"/>
        <v/>
      </c>
      <c r="H384" s="265"/>
      <c r="I384" s="266"/>
      <c r="J384" s="267" t="str">
        <f t="shared" si="58"/>
        <v/>
      </c>
      <c r="K384" s="267"/>
      <c r="L384" s="267"/>
      <c r="M384" s="267"/>
      <c r="N384" s="267" t="str">
        <f t="shared" si="59"/>
        <v/>
      </c>
      <c r="O384" s="267"/>
      <c r="P384" s="267"/>
      <c r="Q384" s="268"/>
      <c r="R384" s="631">
        <f t="shared" si="55"/>
        <v>0</v>
      </c>
      <c r="S384" s="554"/>
      <c r="T384" s="554"/>
      <c r="U384" s="554"/>
      <c r="V384" s="272" t="str">
        <f t="shared" si="56"/>
        <v/>
      </c>
      <c r="W384" s="272"/>
      <c r="X384" s="272"/>
      <c r="Y384" s="272"/>
      <c r="Z384" s="272"/>
      <c r="AA384" s="272" t="str">
        <f t="shared" si="57"/>
        <v/>
      </c>
      <c r="AB384" s="272"/>
      <c r="AC384" s="272"/>
      <c r="AD384" s="272"/>
      <c r="AE384" s="273"/>
      <c r="CC384" s="30"/>
      <c r="CD384" s="30"/>
      <c r="CE384" s="30"/>
      <c r="CF384" s="30"/>
    </row>
    <row r="385" spans="1:84" s="23" customFormat="1" ht="15.75" customHeight="1">
      <c r="A385" s="118" t="str">
        <f t="shared" si="53"/>
        <v>×</v>
      </c>
      <c r="B385" s="100"/>
      <c r="C385" s="22"/>
      <c r="G385" s="269" t="str">
        <f t="shared" si="54"/>
        <v/>
      </c>
      <c r="H385" s="269"/>
      <c r="I385" s="270"/>
      <c r="J385" s="276" t="str">
        <f t="shared" si="58"/>
        <v/>
      </c>
      <c r="K385" s="276"/>
      <c r="L385" s="276"/>
      <c r="M385" s="276"/>
      <c r="N385" s="276" t="str">
        <f t="shared" si="59"/>
        <v/>
      </c>
      <c r="O385" s="276"/>
      <c r="P385" s="276"/>
      <c r="Q385" s="277"/>
      <c r="R385" s="632">
        <f t="shared" si="55"/>
        <v>0</v>
      </c>
      <c r="S385" s="633"/>
      <c r="T385" s="633"/>
      <c r="U385" s="633"/>
      <c r="V385" s="274" t="str">
        <f t="shared" si="56"/>
        <v/>
      </c>
      <c r="W385" s="274"/>
      <c r="X385" s="274"/>
      <c r="Y385" s="274"/>
      <c r="Z385" s="274"/>
      <c r="AA385" s="274" t="str">
        <f t="shared" si="57"/>
        <v/>
      </c>
      <c r="AB385" s="274"/>
      <c r="AC385" s="274"/>
      <c r="AD385" s="274"/>
      <c r="AE385" s="275"/>
      <c r="CC385" s="30"/>
      <c r="CD385" s="30"/>
      <c r="CE385" s="30"/>
      <c r="CF385" s="30"/>
    </row>
    <row r="386" spans="1:84" s="23" customFormat="1" ht="15.75" customHeight="1">
      <c r="A386" s="116" t="str">
        <f t="shared" ref="A386:A391" si="60">IF(液状化L2の有無="","","×")</f>
        <v/>
      </c>
      <c r="B386" s="100" t="s">
        <v>588</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299" t="s">
        <v>77</v>
      </c>
      <c r="H389" s="299"/>
      <c r="I389" s="245"/>
      <c r="J389" s="245" t="s">
        <v>422</v>
      </c>
      <c r="K389" s="245"/>
      <c r="L389" s="245"/>
      <c r="M389" s="245"/>
      <c r="N389" s="245" t="s">
        <v>421</v>
      </c>
      <c r="O389" s="245"/>
      <c r="P389" s="245"/>
      <c r="Q389" s="404"/>
      <c r="R389" s="458" t="s">
        <v>391</v>
      </c>
      <c r="S389" s="258"/>
      <c r="T389" s="258"/>
      <c r="U389" s="258"/>
      <c r="V389" s="258"/>
      <c r="W389" s="258"/>
      <c r="X389" s="258"/>
      <c r="Y389" s="258"/>
      <c r="Z389" s="258"/>
      <c r="AA389" s="258"/>
      <c r="AB389" s="258"/>
      <c r="AC389" s="258"/>
      <c r="AD389" s="258"/>
      <c r="AE389" s="259"/>
    </row>
    <row r="390" spans="1:84" s="23" customFormat="1" ht="15.75" customHeight="1">
      <c r="A390" s="116" t="str">
        <f t="shared" si="60"/>
        <v/>
      </c>
      <c r="B390" s="100"/>
      <c r="G390" s="403"/>
      <c r="H390" s="403"/>
      <c r="I390" s="355"/>
      <c r="J390" s="355"/>
      <c r="K390" s="355"/>
      <c r="L390" s="355"/>
      <c r="M390" s="355"/>
      <c r="N390" s="355"/>
      <c r="O390" s="355"/>
      <c r="P390" s="355"/>
      <c r="Q390" s="405"/>
      <c r="R390" s="401" t="s">
        <v>423</v>
      </c>
      <c r="S390" s="355"/>
      <c r="T390" s="355"/>
      <c r="U390" s="355"/>
      <c r="V390" s="355" t="s">
        <v>419</v>
      </c>
      <c r="W390" s="355"/>
      <c r="X390" s="355"/>
      <c r="Y390" s="355"/>
      <c r="Z390" s="355"/>
      <c r="AA390" s="355" t="s">
        <v>420</v>
      </c>
      <c r="AB390" s="355"/>
      <c r="AC390" s="355"/>
      <c r="AD390" s="355"/>
      <c r="AE390" s="405"/>
    </row>
    <row r="391" spans="1:84" s="23" customFormat="1" ht="15.75" customHeight="1">
      <c r="A391" s="116" t="str">
        <f t="shared" si="60"/>
        <v/>
      </c>
      <c r="B391" s="100"/>
      <c r="G391" s="300"/>
      <c r="H391" s="300"/>
      <c r="I391" s="246"/>
      <c r="J391" s="246"/>
      <c r="K391" s="246"/>
      <c r="L391" s="246"/>
      <c r="M391" s="246"/>
      <c r="N391" s="246"/>
      <c r="O391" s="246"/>
      <c r="P391" s="246"/>
      <c r="Q391" s="406"/>
      <c r="R391" s="417"/>
      <c r="S391" s="246"/>
      <c r="T391" s="246"/>
      <c r="U391" s="246"/>
      <c r="V391" s="246"/>
      <c r="W391" s="246"/>
      <c r="X391" s="246"/>
      <c r="Y391" s="246"/>
      <c r="Z391" s="246"/>
      <c r="AA391" s="246"/>
      <c r="AB391" s="246"/>
      <c r="AC391" s="246"/>
      <c r="AD391" s="246"/>
      <c r="AE391" s="406"/>
    </row>
    <row r="392" spans="1:84" s="23" customFormat="1" ht="15.75" customHeight="1">
      <c r="A392" s="116" t="str">
        <f t="shared" ref="A392:A407" si="61">IF(液状化L2の有無="",IF(G392="","×",""),"×")</f>
        <v/>
      </c>
      <c r="B392" s="100"/>
      <c r="C392" s="22"/>
      <c r="G392" s="304">
        <f t="shared" ref="G392:G407" si="62">G348</f>
        <v>2</v>
      </c>
      <c r="H392" s="304"/>
      <c r="I392" s="226"/>
      <c r="J392" s="326">
        <f>U348</f>
        <v>16410</v>
      </c>
      <c r="K392" s="326"/>
      <c r="L392" s="326"/>
      <c r="M392" s="326"/>
      <c r="N392" s="326">
        <f>Z348</f>
        <v>16410</v>
      </c>
      <c r="O392" s="326"/>
      <c r="P392" s="326"/>
      <c r="Q392" s="327"/>
      <c r="R392" s="629">
        <f t="shared" ref="R392:R407" si="63">R326</f>
        <v>0</v>
      </c>
      <c r="S392" s="630"/>
      <c r="T392" s="630"/>
      <c r="U392" s="630"/>
      <c r="V392" s="413">
        <f>IF(J392="","",ROUND(J370*R392,-1))</f>
        <v>0</v>
      </c>
      <c r="W392" s="413"/>
      <c r="X392" s="413"/>
      <c r="Y392" s="413"/>
      <c r="Z392" s="413"/>
      <c r="AA392" s="413">
        <f>IF(N392="","",ROUND(N370*R392,-1))</f>
        <v>0</v>
      </c>
      <c r="AB392" s="413"/>
      <c r="AC392" s="413"/>
      <c r="AD392" s="413"/>
      <c r="AE392" s="425"/>
    </row>
    <row r="393" spans="1:84" s="23" customFormat="1" ht="15.75" customHeight="1">
      <c r="A393" s="116" t="str">
        <f t="shared" si="61"/>
        <v/>
      </c>
      <c r="B393" s="100"/>
      <c r="C393" s="22"/>
      <c r="G393" s="265">
        <f t="shared" si="62"/>
        <v>3</v>
      </c>
      <c r="H393" s="265"/>
      <c r="I393" s="266"/>
      <c r="J393" s="267">
        <f t="shared" ref="J393:J407" si="64">U349</f>
        <v>0</v>
      </c>
      <c r="K393" s="267"/>
      <c r="L393" s="267"/>
      <c r="M393" s="267"/>
      <c r="N393" s="267">
        <f t="shared" ref="N393:N407" si="65">Z349</f>
        <v>0</v>
      </c>
      <c r="O393" s="267"/>
      <c r="P393" s="267"/>
      <c r="Q393" s="268"/>
      <c r="R393" s="631">
        <f t="shared" si="63"/>
        <v>1</v>
      </c>
      <c r="S393" s="554"/>
      <c r="T393" s="554"/>
      <c r="U393" s="554"/>
      <c r="V393" s="272">
        <f t="shared" ref="V393:V407" si="66">IF(J393="","",ROUND(J371*R393,-1))</f>
        <v>0</v>
      </c>
      <c r="W393" s="272"/>
      <c r="X393" s="272"/>
      <c r="Y393" s="272"/>
      <c r="Z393" s="272"/>
      <c r="AA393" s="272">
        <f t="shared" ref="AA393:AA407" si="67">IF(N393="","",ROUND(N371*R393,-1))</f>
        <v>0</v>
      </c>
      <c r="AB393" s="272"/>
      <c r="AC393" s="272"/>
      <c r="AD393" s="272"/>
      <c r="AE393" s="273"/>
    </row>
    <row r="394" spans="1:84" s="23" customFormat="1" ht="15.75" customHeight="1">
      <c r="A394" s="116" t="str">
        <f t="shared" si="61"/>
        <v/>
      </c>
      <c r="B394" s="100"/>
      <c r="C394" s="22"/>
      <c r="G394" s="265">
        <f t="shared" si="62"/>
        <v>4</v>
      </c>
      <c r="H394" s="265"/>
      <c r="I394" s="266"/>
      <c r="J394" s="267">
        <f t="shared" si="64"/>
        <v>31500</v>
      </c>
      <c r="K394" s="267"/>
      <c r="L394" s="267"/>
      <c r="M394" s="267"/>
      <c r="N394" s="267">
        <f t="shared" si="65"/>
        <v>31500</v>
      </c>
      <c r="O394" s="267"/>
      <c r="P394" s="267"/>
      <c r="Q394" s="268"/>
      <c r="R394" s="631">
        <f t="shared" si="63"/>
        <v>1</v>
      </c>
      <c r="S394" s="554"/>
      <c r="T394" s="554"/>
      <c r="U394" s="554"/>
      <c r="V394" s="272">
        <f t="shared" si="66"/>
        <v>31500</v>
      </c>
      <c r="W394" s="272"/>
      <c r="X394" s="272"/>
      <c r="Y394" s="272"/>
      <c r="Z394" s="272"/>
      <c r="AA394" s="272">
        <f t="shared" si="67"/>
        <v>31500</v>
      </c>
      <c r="AB394" s="272"/>
      <c r="AC394" s="272"/>
      <c r="AD394" s="272"/>
      <c r="AE394" s="273"/>
    </row>
    <row r="395" spans="1:84" s="23" customFormat="1" ht="15.75" customHeight="1">
      <c r="A395" s="116" t="str">
        <f t="shared" si="61"/>
        <v/>
      </c>
      <c r="B395" s="100"/>
      <c r="C395" s="22"/>
      <c r="G395" s="265">
        <f t="shared" si="62"/>
        <v>5</v>
      </c>
      <c r="H395" s="265"/>
      <c r="I395" s="266"/>
      <c r="J395" s="267">
        <f t="shared" si="64"/>
        <v>31500</v>
      </c>
      <c r="K395" s="267"/>
      <c r="L395" s="267"/>
      <c r="M395" s="267"/>
      <c r="N395" s="267">
        <f t="shared" si="65"/>
        <v>31500</v>
      </c>
      <c r="O395" s="267"/>
      <c r="P395" s="267"/>
      <c r="Q395" s="268"/>
      <c r="R395" s="631">
        <f t="shared" si="63"/>
        <v>1</v>
      </c>
      <c r="S395" s="554"/>
      <c r="T395" s="554"/>
      <c r="U395" s="554"/>
      <c r="V395" s="272">
        <f t="shared" si="66"/>
        <v>31500</v>
      </c>
      <c r="W395" s="272"/>
      <c r="X395" s="272"/>
      <c r="Y395" s="272"/>
      <c r="Z395" s="272"/>
      <c r="AA395" s="272">
        <f t="shared" si="67"/>
        <v>31500</v>
      </c>
      <c r="AB395" s="272"/>
      <c r="AC395" s="272"/>
      <c r="AD395" s="272"/>
      <c r="AE395" s="273"/>
    </row>
    <row r="396" spans="1:84" s="23" customFormat="1" ht="15.75" customHeight="1">
      <c r="A396" s="116" t="str">
        <f t="shared" si="61"/>
        <v/>
      </c>
      <c r="B396" s="100"/>
      <c r="C396" s="22"/>
      <c r="G396" s="265">
        <f t="shared" si="62"/>
        <v>6</v>
      </c>
      <c r="H396" s="265"/>
      <c r="I396" s="266"/>
      <c r="J396" s="267">
        <f t="shared" si="64"/>
        <v>31500</v>
      </c>
      <c r="K396" s="267"/>
      <c r="L396" s="267"/>
      <c r="M396" s="267"/>
      <c r="N396" s="267">
        <f t="shared" si="65"/>
        <v>31500</v>
      </c>
      <c r="O396" s="267"/>
      <c r="P396" s="267"/>
      <c r="Q396" s="268"/>
      <c r="R396" s="631">
        <f t="shared" si="63"/>
        <v>1</v>
      </c>
      <c r="S396" s="554"/>
      <c r="T396" s="554"/>
      <c r="U396" s="554"/>
      <c r="V396" s="272">
        <f t="shared" si="66"/>
        <v>31500</v>
      </c>
      <c r="W396" s="272"/>
      <c r="X396" s="272"/>
      <c r="Y396" s="272"/>
      <c r="Z396" s="272"/>
      <c r="AA396" s="272">
        <f t="shared" si="67"/>
        <v>31500</v>
      </c>
      <c r="AB396" s="272"/>
      <c r="AC396" s="272"/>
      <c r="AD396" s="272"/>
      <c r="AE396" s="273"/>
    </row>
    <row r="397" spans="1:84" s="23" customFormat="1" ht="15.75" customHeight="1">
      <c r="A397" s="116" t="str">
        <f t="shared" si="61"/>
        <v/>
      </c>
      <c r="B397" s="100"/>
      <c r="C397" s="22"/>
      <c r="G397" s="265">
        <f t="shared" si="62"/>
        <v>7</v>
      </c>
      <c r="H397" s="265"/>
      <c r="I397" s="266"/>
      <c r="J397" s="267">
        <f t="shared" si="64"/>
        <v>88820</v>
      </c>
      <c r="K397" s="267"/>
      <c r="L397" s="267"/>
      <c r="M397" s="267"/>
      <c r="N397" s="267">
        <f t="shared" si="65"/>
        <v>88820</v>
      </c>
      <c r="O397" s="267"/>
      <c r="P397" s="267"/>
      <c r="Q397" s="268"/>
      <c r="R397" s="631">
        <f t="shared" si="63"/>
        <v>1</v>
      </c>
      <c r="S397" s="554"/>
      <c r="T397" s="554"/>
      <c r="U397" s="554"/>
      <c r="V397" s="272">
        <f t="shared" si="66"/>
        <v>88820</v>
      </c>
      <c r="W397" s="272"/>
      <c r="X397" s="272"/>
      <c r="Y397" s="272"/>
      <c r="Z397" s="272"/>
      <c r="AA397" s="272">
        <f t="shared" si="67"/>
        <v>88820</v>
      </c>
      <c r="AB397" s="272"/>
      <c r="AC397" s="272"/>
      <c r="AD397" s="272"/>
      <c r="AE397" s="273"/>
    </row>
    <row r="398" spans="1:84" s="23" customFormat="1" ht="15.75" customHeight="1">
      <c r="A398" s="116" t="str">
        <f t="shared" si="61"/>
        <v/>
      </c>
      <c r="B398" s="100"/>
      <c r="C398" s="22"/>
      <c r="G398" s="265">
        <f t="shared" si="62"/>
        <v>8</v>
      </c>
      <c r="H398" s="265"/>
      <c r="I398" s="266"/>
      <c r="J398" s="267">
        <f t="shared" si="64"/>
        <v>67600</v>
      </c>
      <c r="K398" s="267"/>
      <c r="L398" s="267"/>
      <c r="M398" s="267"/>
      <c r="N398" s="267">
        <f t="shared" si="65"/>
        <v>67600</v>
      </c>
      <c r="O398" s="267"/>
      <c r="P398" s="267"/>
      <c r="Q398" s="268"/>
      <c r="R398" s="631">
        <f t="shared" si="63"/>
        <v>1</v>
      </c>
      <c r="S398" s="554"/>
      <c r="T398" s="554"/>
      <c r="U398" s="554"/>
      <c r="V398" s="272">
        <f t="shared" si="66"/>
        <v>67600</v>
      </c>
      <c r="W398" s="272"/>
      <c r="X398" s="272"/>
      <c r="Y398" s="272"/>
      <c r="Z398" s="272"/>
      <c r="AA398" s="272">
        <f t="shared" si="67"/>
        <v>67600</v>
      </c>
      <c r="AB398" s="272"/>
      <c r="AC398" s="272"/>
      <c r="AD398" s="272"/>
      <c r="AE398" s="273"/>
    </row>
    <row r="399" spans="1:84" s="23" customFormat="1" ht="15.75" customHeight="1">
      <c r="A399" s="116" t="str">
        <f t="shared" si="61"/>
        <v/>
      </c>
      <c r="B399" s="100"/>
      <c r="C399" s="22"/>
      <c r="G399" s="265">
        <f t="shared" si="62"/>
        <v>9</v>
      </c>
      <c r="H399" s="265"/>
      <c r="I399" s="266"/>
      <c r="J399" s="267">
        <f t="shared" si="64"/>
        <v>231900</v>
      </c>
      <c r="K399" s="267"/>
      <c r="L399" s="267"/>
      <c r="M399" s="267"/>
      <c r="N399" s="267">
        <f t="shared" si="65"/>
        <v>231900</v>
      </c>
      <c r="O399" s="267"/>
      <c r="P399" s="267"/>
      <c r="Q399" s="268"/>
      <c r="R399" s="631">
        <f t="shared" si="63"/>
        <v>1</v>
      </c>
      <c r="S399" s="554"/>
      <c r="T399" s="554"/>
      <c r="U399" s="554"/>
      <c r="V399" s="272">
        <f t="shared" si="66"/>
        <v>231900</v>
      </c>
      <c r="W399" s="272"/>
      <c r="X399" s="272"/>
      <c r="Y399" s="272"/>
      <c r="Z399" s="272"/>
      <c r="AA399" s="272">
        <f t="shared" si="67"/>
        <v>231900</v>
      </c>
      <c r="AB399" s="272"/>
      <c r="AC399" s="272"/>
      <c r="AD399" s="272"/>
      <c r="AE399" s="273"/>
    </row>
    <row r="400" spans="1:84" s="23" customFormat="1" ht="15.75" customHeight="1">
      <c r="A400" s="116" t="str">
        <f t="shared" si="61"/>
        <v>×</v>
      </c>
      <c r="B400" s="100"/>
      <c r="C400" s="22"/>
      <c r="G400" s="265" t="str">
        <f t="shared" si="62"/>
        <v/>
      </c>
      <c r="H400" s="265"/>
      <c r="I400" s="266"/>
      <c r="J400" s="267" t="str">
        <f t="shared" si="64"/>
        <v/>
      </c>
      <c r="K400" s="267"/>
      <c r="L400" s="267"/>
      <c r="M400" s="267"/>
      <c r="N400" s="267" t="str">
        <f t="shared" si="65"/>
        <v/>
      </c>
      <c r="O400" s="267"/>
      <c r="P400" s="267"/>
      <c r="Q400" s="268"/>
      <c r="R400" s="631">
        <f t="shared" si="63"/>
        <v>0</v>
      </c>
      <c r="S400" s="554"/>
      <c r="T400" s="554"/>
      <c r="U400" s="554"/>
      <c r="V400" s="272" t="str">
        <f t="shared" si="66"/>
        <v/>
      </c>
      <c r="W400" s="272"/>
      <c r="X400" s="272"/>
      <c r="Y400" s="272"/>
      <c r="Z400" s="272"/>
      <c r="AA400" s="272" t="str">
        <f t="shared" si="67"/>
        <v/>
      </c>
      <c r="AB400" s="272"/>
      <c r="AC400" s="272"/>
      <c r="AD400" s="272"/>
      <c r="AE400" s="273"/>
    </row>
    <row r="401" spans="1:85" s="23" customFormat="1" ht="15.75" customHeight="1">
      <c r="A401" s="116" t="str">
        <f t="shared" si="61"/>
        <v>×</v>
      </c>
      <c r="B401" s="100"/>
      <c r="C401" s="22"/>
      <c r="G401" s="265" t="str">
        <f t="shared" si="62"/>
        <v/>
      </c>
      <c r="H401" s="265"/>
      <c r="I401" s="266"/>
      <c r="J401" s="267" t="str">
        <f t="shared" si="64"/>
        <v/>
      </c>
      <c r="K401" s="267"/>
      <c r="L401" s="267"/>
      <c r="M401" s="267"/>
      <c r="N401" s="267" t="str">
        <f t="shared" si="65"/>
        <v/>
      </c>
      <c r="O401" s="267"/>
      <c r="P401" s="267"/>
      <c r="Q401" s="268"/>
      <c r="R401" s="631">
        <f t="shared" si="63"/>
        <v>0</v>
      </c>
      <c r="S401" s="554"/>
      <c r="T401" s="554"/>
      <c r="U401" s="554"/>
      <c r="V401" s="272" t="str">
        <f t="shared" si="66"/>
        <v/>
      </c>
      <c r="W401" s="272"/>
      <c r="X401" s="272"/>
      <c r="Y401" s="272"/>
      <c r="Z401" s="272"/>
      <c r="AA401" s="272" t="str">
        <f t="shared" si="67"/>
        <v/>
      </c>
      <c r="AB401" s="272"/>
      <c r="AC401" s="272"/>
      <c r="AD401" s="272"/>
      <c r="AE401" s="273"/>
    </row>
    <row r="402" spans="1:85" s="23" customFormat="1" ht="15.75" customHeight="1">
      <c r="A402" s="116" t="str">
        <f t="shared" si="61"/>
        <v>×</v>
      </c>
      <c r="B402" s="100"/>
      <c r="C402" s="22"/>
      <c r="G402" s="265" t="str">
        <f t="shared" si="62"/>
        <v/>
      </c>
      <c r="H402" s="265"/>
      <c r="I402" s="266"/>
      <c r="J402" s="267" t="str">
        <f t="shared" si="64"/>
        <v/>
      </c>
      <c r="K402" s="267"/>
      <c r="L402" s="267"/>
      <c r="M402" s="267"/>
      <c r="N402" s="267" t="str">
        <f t="shared" si="65"/>
        <v/>
      </c>
      <c r="O402" s="267"/>
      <c r="P402" s="267"/>
      <c r="Q402" s="268"/>
      <c r="R402" s="631">
        <f t="shared" si="63"/>
        <v>0</v>
      </c>
      <c r="S402" s="554"/>
      <c r="T402" s="554"/>
      <c r="U402" s="554"/>
      <c r="V402" s="272" t="str">
        <f t="shared" si="66"/>
        <v/>
      </c>
      <c r="W402" s="272"/>
      <c r="X402" s="272"/>
      <c r="Y402" s="272"/>
      <c r="Z402" s="272"/>
      <c r="AA402" s="272" t="str">
        <f t="shared" si="67"/>
        <v/>
      </c>
      <c r="AB402" s="272"/>
      <c r="AC402" s="272"/>
      <c r="AD402" s="272"/>
      <c r="AE402" s="273"/>
    </row>
    <row r="403" spans="1:85" s="23" customFormat="1" ht="15.75" customHeight="1">
      <c r="A403" s="116" t="str">
        <f t="shared" si="61"/>
        <v>×</v>
      </c>
      <c r="B403" s="100"/>
      <c r="C403" s="22"/>
      <c r="G403" s="265" t="str">
        <f t="shared" si="62"/>
        <v/>
      </c>
      <c r="H403" s="265"/>
      <c r="I403" s="266"/>
      <c r="J403" s="267" t="str">
        <f t="shared" si="64"/>
        <v/>
      </c>
      <c r="K403" s="267"/>
      <c r="L403" s="267"/>
      <c r="M403" s="267"/>
      <c r="N403" s="267" t="str">
        <f t="shared" si="65"/>
        <v/>
      </c>
      <c r="O403" s="267"/>
      <c r="P403" s="267"/>
      <c r="Q403" s="268"/>
      <c r="R403" s="631">
        <f t="shared" si="63"/>
        <v>0</v>
      </c>
      <c r="S403" s="554"/>
      <c r="T403" s="554"/>
      <c r="U403" s="554"/>
      <c r="V403" s="272" t="str">
        <f t="shared" si="66"/>
        <v/>
      </c>
      <c r="W403" s="272"/>
      <c r="X403" s="272"/>
      <c r="Y403" s="272"/>
      <c r="Z403" s="272"/>
      <c r="AA403" s="272" t="str">
        <f t="shared" si="67"/>
        <v/>
      </c>
      <c r="AB403" s="272"/>
      <c r="AC403" s="272"/>
      <c r="AD403" s="272"/>
      <c r="AE403" s="273"/>
    </row>
    <row r="404" spans="1:85" s="23" customFormat="1" ht="15.75" customHeight="1">
      <c r="A404" s="116" t="str">
        <f t="shared" si="61"/>
        <v>×</v>
      </c>
      <c r="B404" s="100"/>
      <c r="C404" s="22"/>
      <c r="G404" s="265" t="str">
        <f t="shared" si="62"/>
        <v/>
      </c>
      <c r="H404" s="265"/>
      <c r="I404" s="266"/>
      <c r="J404" s="267" t="str">
        <f t="shared" si="64"/>
        <v/>
      </c>
      <c r="K404" s="267"/>
      <c r="L404" s="267"/>
      <c r="M404" s="267"/>
      <c r="N404" s="267" t="str">
        <f t="shared" si="65"/>
        <v/>
      </c>
      <c r="O404" s="267"/>
      <c r="P404" s="267"/>
      <c r="Q404" s="268"/>
      <c r="R404" s="631">
        <f t="shared" si="63"/>
        <v>0</v>
      </c>
      <c r="S404" s="554"/>
      <c r="T404" s="554"/>
      <c r="U404" s="554"/>
      <c r="V404" s="272" t="str">
        <f t="shared" si="66"/>
        <v/>
      </c>
      <c r="W404" s="272"/>
      <c r="X404" s="272"/>
      <c r="Y404" s="272"/>
      <c r="Z404" s="272"/>
      <c r="AA404" s="272" t="str">
        <f t="shared" si="67"/>
        <v/>
      </c>
      <c r="AB404" s="272"/>
      <c r="AC404" s="272"/>
      <c r="AD404" s="272"/>
      <c r="AE404" s="273"/>
    </row>
    <row r="405" spans="1:85" s="23" customFormat="1" ht="15.75" customHeight="1">
      <c r="A405" s="116" t="str">
        <f t="shared" si="61"/>
        <v>×</v>
      </c>
      <c r="B405" s="100"/>
      <c r="C405" s="22"/>
      <c r="G405" s="265" t="str">
        <f t="shared" si="62"/>
        <v/>
      </c>
      <c r="H405" s="265"/>
      <c r="I405" s="266"/>
      <c r="J405" s="267" t="str">
        <f t="shared" si="64"/>
        <v/>
      </c>
      <c r="K405" s="267"/>
      <c r="L405" s="267"/>
      <c r="M405" s="267"/>
      <c r="N405" s="267" t="str">
        <f t="shared" si="65"/>
        <v/>
      </c>
      <c r="O405" s="267"/>
      <c r="P405" s="267"/>
      <c r="Q405" s="268"/>
      <c r="R405" s="631">
        <f t="shared" si="63"/>
        <v>0</v>
      </c>
      <c r="S405" s="554"/>
      <c r="T405" s="554"/>
      <c r="U405" s="554"/>
      <c r="V405" s="272" t="str">
        <f t="shared" si="66"/>
        <v/>
      </c>
      <c r="W405" s="272"/>
      <c r="X405" s="272"/>
      <c r="Y405" s="272"/>
      <c r="Z405" s="272"/>
      <c r="AA405" s="272" t="str">
        <f t="shared" si="67"/>
        <v/>
      </c>
      <c r="AB405" s="272"/>
      <c r="AC405" s="272"/>
      <c r="AD405" s="272"/>
      <c r="AE405" s="273"/>
    </row>
    <row r="406" spans="1:85" s="23" customFormat="1" ht="15.75" customHeight="1">
      <c r="A406" s="116" t="str">
        <f t="shared" si="61"/>
        <v>×</v>
      </c>
      <c r="B406" s="100"/>
      <c r="C406" s="22"/>
      <c r="G406" s="265" t="str">
        <f t="shared" si="62"/>
        <v/>
      </c>
      <c r="H406" s="265"/>
      <c r="I406" s="266"/>
      <c r="J406" s="267" t="str">
        <f t="shared" si="64"/>
        <v/>
      </c>
      <c r="K406" s="267"/>
      <c r="L406" s="267"/>
      <c r="M406" s="267"/>
      <c r="N406" s="267" t="str">
        <f t="shared" si="65"/>
        <v/>
      </c>
      <c r="O406" s="267"/>
      <c r="P406" s="267"/>
      <c r="Q406" s="268"/>
      <c r="R406" s="631">
        <f t="shared" si="63"/>
        <v>0</v>
      </c>
      <c r="S406" s="554"/>
      <c r="T406" s="554"/>
      <c r="U406" s="554"/>
      <c r="V406" s="272" t="str">
        <f t="shared" si="66"/>
        <v/>
      </c>
      <c r="W406" s="272"/>
      <c r="X406" s="272"/>
      <c r="Y406" s="272"/>
      <c r="Z406" s="272"/>
      <c r="AA406" s="272" t="str">
        <f t="shared" si="67"/>
        <v/>
      </c>
      <c r="AB406" s="272"/>
      <c r="AC406" s="272"/>
      <c r="AD406" s="272"/>
      <c r="AE406" s="273"/>
    </row>
    <row r="407" spans="1:85" s="23" customFormat="1" ht="15.75" customHeight="1">
      <c r="A407" s="116" t="str">
        <f t="shared" si="61"/>
        <v>×</v>
      </c>
      <c r="B407" s="100"/>
      <c r="C407" s="22"/>
      <c r="G407" s="269" t="str">
        <f t="shared" si="62"/>
        <v/>
      </c>
      <c r="H407" s="269"/>
      <c r="I407" s="270"/>
      <c r="J407" s="276" t="str">
        <f t="shared" si="64"/>
        <v/>
      </c>
      <c r="K407" s="276"/>
      <c r="L407" s="276"/>
      <c r="M407" s="276"/>
      <c r="N407" s="276" t="str">
        <f t="shared" si="65"/>
        <v/>
      </c>
      <c r="O407" s="276"/>
      <c r="P407" s="276"/>
      <c r="Q407" s="277"/>
      <c r="R407" s="632">
        <f t="shared" si="63"/>
        <v>0</v>
      </c>
      <c r="S407" s="633"/>
      <c r="T407" s="633"/>
      <c r="U407" s="633"/>
      <c r="V407" s="274" t="str">
        <f t="shared" si="66"/>
        <v/>
      </c>
      <c r="W407" s="274"/>
      <c r="X407" s="274"/>
      <c r="Y407" s="274"/>
      <c r="Z407" s="274"/>
      <c r="AA407" s="274" t="str">
        <f t="shared" si="67"/>
        <v/>
      </c>
      <c r="AB407" s="274"/>
      <c r="AC407" s="274"/>
      <c r="AD407" s="274"/>
      <c r="AE407" s="275"/>
    </row>
    <row r="408" spans="1:85" s="23" customFormat="1" ht="15.75" customHeight="1">
      <c r="A408" s="100"/>
      <c r="B408" s="100" t="s">
        <v>588</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410</v>
      </c>
      <c r="N410" s="25"/>
    </row>
    <row r="412" spans="1:85" ht="15.75" customHeight="1">
      <c r="G412" s="23" t="s">
        <v>129</v>
      </c>
    </row>
    <row r="414" spans="1:85" s="23" customFormat="1" ht="15.75" customHeight="1">
      <c r="G414" s="262" t="s">
        <v>130</v>
      </c>
      <c r="H414" s="262"/>
      <c r="I414" s="22" t="s">
        <v>26</v>
      </c>
      <c r="J414" s="262" t="s">
        <v>75</v>
      </c>
      <c r="K414" s="262"/>
      <c r="L414" s="22" t="s">
        <v>92</v>
      </c>
      <c r="M414" s="22" t="s">
        <v>131</v>
      </c>
      <c r="N414" s="22" t="s">
        <v>92</v>
      </c>
      <c r="O414" s="262" t="s">
        <v>432</v>
      </c>
      <c r="P414" s="262"/>
    </row>
    <row r="415" spans="1:85" s="23" customFormat="1" ht="15.75" customHeight="1"/>
    <row r="416" spans="1:85" s="23" customFormat="1" ht="15.75" customHeight="1">
      <c r="H416" s="23" t="s">
        <v>3</v>
      </c>
      <c r="K416" s="262" t="s">
        <v>130</v>
      </c>
      <c r="L416" s="262"/>
      <c r="M416" s="22" t="s">
        <v>2</v>
      </c>
      <c r="N416" s="23" t="s">
        <v>132</v>
      </c>
    </row>
    <row r="417" spans="7:35" s="23" customFormat="1" ht="15.75" customHeight="1">
      <c r="K417" s="262" t="s">
        <v>75</v>
      </c>
      <c r="L417" s="262"/>
      <c r="M417" s="22" t="s">
        <v>2</v>
      </c>
      <c r="N417" s="23" t="s">
        <v>133</v>
      </c>
    </row>
    <row r="418" spans="7:35" s="23" customFormat="1" ht="15.75" customHeight="1">
      <c r="K418" s="262" t="s">
        <v>131</v>
      </c>
      <c r="L418" s="262"/>
      <c r="M418" s="22" t="s">
        <v>2</v>
      </c>
      <c r="N418" s="23" t="s">
        <v>454</v>
      </c>
      <c r="S418" s="22" t="s">
        <v>26</v>
      </c>
      <c r="T418" s="22" t="s">
        <v>120</v>
      </c>
      <c r="U418" s="22" t="s">
        <v>92</v>
      </c>
      <c r="V418" s="38" t="s">
        <v>64</v>
      </c>
    </row>
    <row r="419" spans="7:35" s="23" customFormat="1" ht="15.75" customHeight="1">
      <c r="K419" s="262" t="s">
        <v>64</v>
      </c>
      <c r="L419" s="262"/>
      <c r="M419" s="22" t="s">
        <v>2</v>
      </c>
      <c r="N419" s="23" t="s">
        <v>134</v>
      </c>
      <c r="R419" s="38" t="s">
        <v>124</v>
      </c>
      <c r="S419" s="22" t="s">
        <v>26</v>
      </c>
      <c r="T419" s="325">
        <f>杭先端径</f>
        <v>1</v>
      </c>
      <c r="U419" s="325"/>
      <c r="V419" s="325"/>
      <c r="W419" s="23" t="s">
        <v>125</v>
      </c>
    </row>
    <row r="420" spans="7:35" ht="15.75" customHeight="1">
      <c r="K420" s="262" t="s">
        <v>418</v>
      </c>
      <c r="L420" s="262"/>
      <c r="M420" s="22" t="s">
        <v>2</v>
      </c>
      <c r="N420" s="23" t="s">
        <v>417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62" t="s">
        <v>5</v>
      </c>
      <c r="H437" s="262"/>
      <c r="I437" s="22" t="s">
        <v>26</v>
      </c>
      <c r="J437" s="48">
        <v>4</v>
      </c>
      <c r="K437" s="262" t="s">
        <v>90</v>
      </c>
      <c r="L437" s="262"/>
      <c r="M437" s="22" t="s">
        <v>64</v>
      </c>
      <c r="N437" s="23" t="s">
        <v>7</v>
      </c>
      <c r="O437" s="22">
        <v>4</v>
      </c>
      <c r="P437" s="262" t="s">
        <v>146</v>
      </c>
      <c r="Q437" s="262"/>
    </row>
    <row r="438" spans="2:76" s="23" customFormat="1" ht="15.75" customHeight="1"/>
    <row r="439" spans="2:76" s="23" customFormat="1" ht="15.75" customHeight="1">
      <c r="H439" s="23" t="s">
        <v>3</v>
      </c>
      <c r="K439" s="262" t="s">
        <v>5</v>
      </c>
      <c r="L439" s="262"/>
      <c r="M439" s="22" t="s">
        <v>2</v>
      </c>
      <c r="N439" s="23" t="s">
        <v>149</v>
      </c>
    </row>
    <row r="440" spans="2:76" s="23" customFormat="1" ht="15.75" customHeight="1">
      <c r="K440" s="262" t="s">
        <v>90</v>
      </c>
      <c r="L440" s="262"/>
      <c r="M440" s="22" t="s">
        <v>2</v>
      </c>
      <c r="N440" s="23" t="s">
        <v>93</v>
      </c>
    </row>
    <row r="441" spans="2:76" s="23" customFormat="1" ht="15.75" customHeight="1">
      <c r="K441" s="262" t="s">
        <v>64</v>
      </c>
      <c r="L441" s="262"/>
      <c r="M441" s="22" t="s">
        <v>2</v>
      </c>
      <c r="N441" s="23" t="s">
        <v>134</v>
      </c>
      <c r="Q441" s="38" t="s">
        <v>124</v>
      </c>
      <c r="R441" s="22" t="s">
        <v>26</v>
      </c>
      <c r="S441" s="325">
        <f>杭先端径</f>
        <v>1</v>
      </c>
      <c r="T441" s="325"/>
      <c r="U441" s="325"/>
      <c r="V441" s="23" t="s">
        <v>125</v>
      </c>
    </row>
    <row r="442" spans="2:76" ht="15.75" customHeight="1">
      <c r="K442" s="262" t="s">
        <v>146</v>
      </c>
      <c r="L442" s="262"/>
      <c r="M442" s="22" t="s">
        <v>2</v>
      </c>
      <c r="N442" s="23" t="s">
        <v>150</v>
      </c>
    </row>
    <row r="443" spans="2:76" ht="15.75" customHeight="1">
      <c r="K443" s="262" t="s">
        <v>147</v>
      </c>
      <c r="L443" s="262"/>
      <c r="M443" s="22" t="s">
        <v>2</v>
      </c>
      <c r="N443" s="23" t="s">
        <v>622</v>
      </c>
      <c r="S443" s="38" t="s">
        <v>124</v>
      </c>
      <c r="T443" s="22" t="s">
        <v>26</v>
      </c>
      <c r="U443" s="262">
        <f>'入力 (1)'!J31</f>
        <v>1.7177999999999999E-2</v>
      </c>
      <c r="V443" s="262"/>
      <c r="W443" s="23" t="s">
        <v>152</v>
      </c>
      <c r="Z443" s="22" t="s">
        <v>26</v>
      </c>
      <c r="AA443" s="262">
        <f>U443</f>
        <v>1.7177999999999999E-2</v>
      </c>
      <c r="AB443" s="262"/>
      <c r="AC443" s="22" t="s">
        <v>1</v>
      </c>
      <c r="AD443" s="49">
        <v>10</v>
      </c>
      <c r="AE443" s="39">
        <v>6</v>
      </c>
      <c r="AF443" s="23" t="s">
        <v>153</v>
      </c>
      <c r="AM443" s="24"/>
      <c r="AN443" s="24"/>
      <c r="BI443" s="22"/>
      <c r="BJ443" s="22"/>
      <c r="BV443" s="100"/>
      <c r="BX443" s="22"/>
    </row>
    <row r="444" spans="2:76" ht="15.75" customHeight="1">
      <c r="K444" s="262" t="s">
        <v>148</v>
      </c>
      <c r="L444" s="262"/>
      <c r="M444" s="22" t="s">
        <v>2</v>
      </c>
      <c r="N444" s="23" t="s">
        <v>151</v>
      </c>
      <c r="W444" s="38" t="s">
        <v>124</v>
      </c>
      <c r="X444" s="22" t="s">
        <v>26</v>
      </c>
      <c r="Y444" s="22" t="s">
        <v>120</v>
      </c>
      <c r="Z444" s="38" t="s">
        <v>64</v>
      </c>
      <c r="AA444" s="39">
        <v>4</v>
      </c>
      <c r="AB444" s="23" t="s">
        <v>7</v>
      </c>
      <c r="AC444" s="49">
        <v>64</v>
      </c>
      <c r="AD444" s="22" t="s">
        <v>26</v>
      </c>
      <c r="AE444" s="262">
        <f>ROUND(PI()*S441^AA444/AC444,5)</f>
        <v>4.9090000000000002E-2</v>
      </c>
      <c r="AF444" s="262"/>
      <c r="AG444" s="262"/>
      <c r="AH444" s="262"/>
      <c r="AI444" s="22" t="s">
        <v>154</v>
      </c>
    </row>
    <row r="445" spans="2:76" ht="15.75" customHeight="1">
      <c r="B445" s="100" t="s">
        <v>588</v>
      </c>
    </row>
    <row r="447" spans="2:76" s="23" customFormat="1" ht="15.75" customHeight="1">
      <c r="F447" s="26" t="s">
        <v>540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9" t="s">
        <v>77</v>
      </c>
      <c r="G448" s="245"/>
      <c r="H448" s="245"/>
      <c r="I448" s="301" t="s">
        <v>155</v>
      </c>
      <c r="J448" s="302"/>
      <c r="K448" s="302"/>
      <c r="L448" s="245" t="s">
        <v>156</v>
      </c>
      <c r="M448" s="245"/>
      <c r="N448" s="245"/>
      <c r="O448" s="245"/>
      <c r="P448" s="245" t="s">
        <v>160</v>
      </c>
      <c r="Q448" s="245"/>
      <c r="R448" s="245"/>
      <c r="S448" s="245"/>
      <c r="T448" s="245"/>
      <c r="U448" s="245" t="s">
        <v>157</v>
      </c>
      <c r="V448" s="245"/>
      <c r="W448" s="245"/>
      <c r="X448" s="245"/>
      <c r="Y448" s="245" t="s">
        <v>158</v>
      </c>
      <c r="Z448" s="245"/>
      <c r="AA448" s="245"/>
      <c r="AB448" s="245"/>
      <c r="AC448" s="245" t="s">
        <v>159</v>
      </c>
      <c r="AD448" s="245"/>
      <c r="AE448" s="245"/>
      <c r="AF448" s="404"/>
    </row>
    <row r="449" spans="1:32" s="23" customFormat="1" ht="15.75" customHeight="1">
      <c r="F449" s="300"/>
      <c r="G449" s="246"/>
      <c r="H449" s="246"/>
      <c r="I449" s="303"/>
      <c r="J449" s="303"/>
      <c r="K449" s="303"/>
      <c r="L449" s="246"/>
      <c r="M449" s="246"/>
      <c r="N449" s="246"/>
      <c r="O449" s="246"/>
      <c r="P449" s="246"/>
      <c r="Q449" s="246"/>
      <c r="R449" s="246"/>
      <c r="S449" s="246"/>
      <c r="T449" s="246"/>
      <c r="U449" s="246"/>
      <c r="V449" s="246"/>
      <c r="W449" s="246"/>
      <c r="X449" s="246"/>
      <c r="Y449" s="246"/>
      <c r="Z449" s="246"/>
      <c r="AA449" s="246"/>
      <c r="AB449" s="246"/>
      <c r="AC449" s="246"/>
      <c r="AD449" s="246"/>
      <c r="AE449" s="246"/>
      <c r="AF449" s="406"/>
    </row>
    <row r="450" spans="1:32" s="23" customFormat="1" ht="15.75" customHeight="1">
      <c r="A450" s="110" t="str">
        <f>IF(I450="","×","")</f>
        <v/>
      </c>
      <c r="B450" s="100"/>
      <c r="F450" s="304">
        <f t="shared" ref="F450:F465" si="68">IF(G157="","",G157)</f>
        <v>2</v>
      </c>
      <c r="G450" s="226"/>
      <c r="H450" s="226"/>
      <c r="I450" s="224">
        <v>3.4200000762939453</v>
      </c>
      <c r="J450" s="224"/>
      <c r="K450" s="224"/>
      <c r="L450" s="326">
        <f t="shared" ref="L450:L465" si="69">U282</f>
        <v>8200</v>
      </c>
      <c r="M450" s="258"/>
      <c r="N450" s="258"/>
      <c r="O450" s="258"/>
      <c r="P450" s="258">
        <f t="shared" ref="P450:P465" si="70">IF(L450="","",ROUND(L450/$Y$466,6))</f>
        <v>2.4310700000000001</v>
      </c>
      <c r="Q450" s="258"/>
      <c r="R450" s="258"/>
      <c r="S450" s="258"/>
      <c r="T450" s="258"/>
      <c r="U450" s="258">
        <f>IF(P450="","",ROUND(P450^0.25,4))</f>
        <v>1.2486999999999999</v>
      </c>
      <c r="V450" s="258"/>
      <c r="W450" s="258"/>
      <c r="X450" s="258"/>
      <c r="Y450" s="307">
        <f t="shared" ref="Y450:Y465" si="71">IF(U450="","",ROUND(U450*I450,4))</f>
        <v>4.2706</v>
      </c>
      <c r="Z450" s="307"/>
      <c r="AA450" s="307"/>
      <c r="AB450" s="307"/>
      <c r="AC450" s="502">
        <f>IF(Y450="","",SUM(Y$450:Y450))</f>
        <v>4.2706</v>
      </c>
      <c r="AD450" s="502"/>
      <c r="AE450" s="502"/>
      <c r="AF450" s="503"/>
    </row>
    <row r="451" spans="1:32" s="23" customFormat="1" ht="15.75" customHeight="1">
      <c r="A451" s="110" t="str">
        <f t="shared" ref="A451:A465" si="72">IF(I451="","×","")</f>
        <v/>
      </c>
      <c r="B451" s="100"/>
      <c r="F451" s="265">
        <f t="shared" si="68"/>
        <v>3</v>
      </c>
      <c r="G451" s="266"/>
      <c r="H451" s="266"/>
      <c r="I451" s="221">
        <v>3.1500000953674316</v>
      </c>
      <c r="J451" s="221"/>
      <c r="K451" s="221"/>
      <c r="L451" s="297">
        <f t="shared" si="69"/>
        <v>0</v>
      </c>
      <c r="M451" s="298"/>
      <c r="N451" s="298"/>
      <c r="O451" s="298"/>
      <c r="P451" s="230">
        <f t="shared" si="70"/>
        <v>0</v>
      </c>
      <c r="Q451" s="230"/>
      <c r="R451" s="230"/>
      <c r="S451" s="230"/>
      <c r="T451" s="230"/>
      <c r="U451" s="230">
        <f t="shared" ref="U451:U465" si="73">IF(P451="","",ROUND(P451^0.25,4))</f>
        <v>0</v>
      </c>
      <c r="V451" s="230"/>
      <c r="W451" s="230"/>
      <c r="X451" s="230"/>
      <c r="Y451" s="308">
        <f t="shared" si="71"/>
        <v>0</v>
      </c>
      <c r="Z451" s="308"/>
      <c r="AA451" s="308"/>
      <c r="AB451" s="308"/>
      <c r="AC451" s="310">
        <f>IF(Y451="","",SUM(Y$450:Y451))</f>
        <v>4.2706</v>
      </c>
      <c r="AD451" s="310"/>
      <c r="AE451" s="310"/>
      <c r="AF451" s="311"/>
    </row>
    <row r="452" spans="1:32" s="23" customFormat="1" ht="15.75" customHeight="1">
      <c r="A452" s="110" t="str">
        <f t="shared" si="72"/>
        <v/>
      </c>
      <c r="B452" s="100"/>
      <c r="F452" s="265">
        <f t="shared" si="68"/>
        <v>4</v>
      </c>
      <c r="G452" s="266"/>
      <c r="H452" s="266"/>
      <c r="I452" s="221">
        <v>5</v>
      </c>
      <c r="J452" s="221"/>
      <c r="K452" s="221"/>
      <c r="L452" s="297">
        <f t="shared" si="69"/>
        <v>15750</v>
      </c>
      <c r="M452" s="298"/>
      <c r="N452" s="298"/>
      <c r="O452" s="298"/>
      <c r="P452" s="230">
        <f t="shared" si="70"/>
        <v>4.6694339999999999</v>
      </c>
      <c r="Q452" s="230"/>
      <c r="R452" s="230"/>
      <c r="S452" s="230"/>
      <c r="T452" s="230"/>
      <c r="U452" s="230">
        <f t="shared" si="73"/>
        <v>1.47</v>
      </c>
      <c r="V452" s="230"/>
      <c r="W452" s="230"/>
      <c r="X452" s="230"/>
      <c r="Y452" s="308">
        <f t="shared" si="71"/>
        <v>7.35</v>
      </c>
      <c r="Z452" s="308"/>
      <c r="AA452" s="308"/>
      <c r="AB452" s="308"/>
      <c r="AC452" s="310">
        <f>IF(Y452="","",SUM(Y$450:Y452))</f>
        <v>11.6206</v>
      </c>
      <c r="AD452" s="310"/>
      <c r="AE452" s="310"/>
      <c r="AF452" s="311"/>
    </row>
    <row r="453" spans="1:32" s="23" customFormat="1" ht="15.75" customHeight="1">
      <c r="A453" s="110" t="str">
        <f t="shared" si="72"/>
        <v/>
      </c>
      <c r="B453" s="100"/>
      <c r="F453" s="265">
        <f t="shared" si="68"/>
        <v>5</v>
      </c>
      <c r="G453" s="266"/>
      <c r="H453" s="266"/>
      <c r="I453" s="221">
        <v>5</v>
      </c>
      <c r="J453" s="221"/>
      <c r="K453" s="221"/>
      <c r="L453" s="297">
        <f t="shared" si="69"/>
        <v>15750</v>
      </c>
      <c r="M453" s="298"/>
      <c r="N453" s="298"/>
      <c r="O453" s="298"/>
      <c r="P453" s="230">
        <f t="shared" si="70"/>
        <v>4.6694339999999999</v>
      </c>
      <c r="Q453" s="230"/>
      <c r="R453" s="230"/>
      <c r="S453" s="230"/>
      <c r="T453" s="230"/>
      <c r="U453" s="230">
        <f t="shared" si="73"/>
        <v>1.47</v>
      </c>
      <c r="V453" s="230"/>
      <c r="W453" s="230"/>
      <c r="X453" s="230"/>
      <c r="Y453" s="308">
        <f t="shared" si="71"/>
        <v>7.35</v>
      </c>
      <c r="Z453" s="308"/>
      <c r="AA453" s="308"/>
      <c r="AB453" s="308"/>
      <c r="AC453" s="310">
        <f>IF(Y453="","",SUM(Y$450:Y453))</f>
        <v>18.970599999999997</v>
      </c>
      <c r="AD453" s="310"/>
      <c r="AE453" s="310"/>
      <c r="AF453" s="311"/>
    </row>
    <row r="454" spans="1:32" s="23" customFormat="1" ht="15.75" customHeight="1">
      <c r="A454" s="110" t="str">
        <f t="shared" si="72"/>
        <v/>
      </c>
      <c r="B454" s="100"/>
      <c r="F454" s="265">
        <f t="shared" si="68"/>
        <v>6</v>
      </c>
      <c r="G454" s="266"/>
      <c r="H454" s="266"/>
      <c r="I454" s="221">
        <v>5.1999998092651367</v>
      </c>
      <c r="J454" s="221"/>
      <c r="K454" s="221"/>
      <c r="L454" s="297">
        <f t="shared" si="69"/>
        <v>15750</v>
      </c>
      <c r="M454" s="298"/>
      <c r="N454" s="298"/>
      <c r="O454" s="298"/>
      <c r="P454" s="230">
        <f t="shared" si="70"/>
        <v>4.6694339999999999</v>
      </c>
      <c r="Q454" s="230"/>
      <c r="R454" s="230"/>
      <c r="S454" s="230"/>
      <c r="T454" s="230"/>
      <c r="U454" s="230">
        <f t="shared" si="73"/>
        <v>1.47</v>
      </c>
      <c r="V454" s="230"/>
      <c r="W454" s="230"/>
      <c r="X454" s="230"/>
      <c r="Y454" s="308">
        <f t="shared" si="71"/>
        <v>7.6440000000000001</v>
      </c>
      <c r="Z454" s="308"/>
      <c r="AA454" s="308"/>
      <c r="AB454" s="308"/>
      <c r="AC454" s="310">
        <f>IF(Y454="","",SUM(Y$450:Y454))</f>
        <v>26.614599999999996</v>
      </c>
      <c r="AD454" s="310"/>
      <c r="AE454" s="310"/>
      <c r="AF454" s="311"/>
    </row>
    <row r="455" spans="1:32" s="23" customFormat="1" ht="15.75" customHeight="1">
      <c r="A455" s="110" t="str">
        <f t="shared" si="72"/>
        <v/>
      </c>
      <c r="B455" s="100"/>
      <c r="F455" s="265">
        <f t="shared" si="68"/>
        <v>7</v>
      </c>
      <c r="G455" s="266"/>
      <c r="H455" s="266"/>
      <c r="I455" s="221">
        <v>2.5499999523162842</v>
      </c>
      <c r="J455" s="221"/>
      <c r="K455" s="221"/>
      <c r="L455" s="297">
        <f t="shared" si="69"/>
        <v>44410</v>
      </c>
      <c r="M455" s="298"/>
      <c r="N455" s="298"/>
      <c r="O455" s="298"/>
      <c r="P455" s="230">
        <f t="shared" si="70"/>
        <v>13.166321</v>
      </c>
      <c r="Q455" s="230"/>
      <c r="R455" s="230"/>
      <c r="S455" s="230"/>
      <c r="T455" s="230"/>
      <c r="U455" s="230">
        <f t="shared" si="73"/>
        <v>1.9049</v>
      </c>
      <c r="V455" s="230"/>
      <c r="W455" s="230"/>
      <c r="X455" s="230"/>
      <c r="Y455" s="308">
        <f t="shared" si="71"/>
        <v>4.8574999999999999</v>
      </c>
      <c r="Z455" s="308"/>
      <c r="AA455" s="308"/>
      <c r="AB455" s="308"/>
      <c r="AC455" s="310">
        <f>IF(Y455="","",SUM(Y$450:Y455))</f>
        <v>31.472099999999998</v>
      </c>
      <c r="AD455" s="310"/>
      <c r="AE455" s="310"/>
      <c r="AF455" s="311"/>
    </row>
    <row r="456" spans="1:32" s="23" customFormat="1" ht="15.75" customHeight="1">
      <c r="A456" s="110" t="str">
        <f t="shared" si="72"/>
        <v/>
      </c>
      <c r="B456" s="100"/>
      <c r="F456" s="265">
        <f t="shared" si="68"/>
        <v>8</v>
      </c>
      <c r="G456" s="266"/>
      <c r="H456" s="266"/>
      <c r="I456" s="221">
        <v>3.7799999713897705</v>
      </c>
      <c r="J456" s="221"/>
      <c r="K456" s="221"/>
      <c r="L456" s="297">
        <f t="shared" si="69"/>
        <v>33800</v>
      </c>
      <c r="M456" s="298"/>
      <c r="N456" s="298"/>
      <c r="O456" s="298"/>
      <c r="P456" s="230">
        <f t="shared" si="70"/>
        <v>10.020752999999999</v>
      </c>
      <c r="Q456" s="230"/>
      <c r="R456" s="230"/>
      <c r="S456" s="230"/>
      <c r="T456" s="230"/>
      <c r="U456" s="230">
        <f t="shared" si="73"/>
        <v>1.7791999999999999</v>
      </c>
      <c r="V456" s="230"/>
      <c r="W456" s="230"/>
      <c r="X456" s="230"/>
      <c r="Y456" s="308">
        <f t="shared" si="71"/>
        <v>6.7253999999999996</v>
      </c>
      <c r="Z456" s="308"/>
      <c r="AA456" s="308"/>
      <c r="AB456" s="308"/>
      <c r="AC456" s="310">
        <f>IF(Y456="","",SUM(Y$450:Y456))</f>
        <v>38.197499999999998</v>
      </c>
      <c r="AD456" s="310"/>
      <c r="AE456" s="310"/>
      <c r="AF456" s="311"/>
    </row>
    <row r="457" spans="1:32" s="23" customFormat="1" ht="15.75" customHeight="1">
      <c r="A457" s="110" t="str">
        <f t="shared" si="72"/>
        <v/>
      </c>
      <c r="B457" s="100"/>
      <c r="F457" s="265">
        <f t="shared" si="68"/>
        <v>9</v>
      </c>
      <c r="G457" s="266"/>
      <c r="H457" s="266"/>
      <c r="I457" s="221">
        <v>1.8999999761581421</v>
      </c>
      <c r="J457" s="221"/>
      <c r="K457" s="221"/>
      <c r="L457" s="297">
        <f t="shared" si="69"/>
        <v>115950</v>
      </c>
      <c r="M457" s="298"/>
      <c r="N457" s="298"/>
      <c r="O457" s="298"/>
      <c r="P457" s="230">
        <f t="shared" si="70"/>
        <v>34.375926</v>
      </c>
      <c r="Q457" s="230"/>
      <c r="R457" s="230"/>
      <c r="S457" s="230"/>
      <c r="T457" s="230"/>
      <c r="U457" s="230">
        <f t="shared" si="73"/>
        <v>2.4214000000000002</v>
      </c>
      <c r="V457" s="230"/>
      <c r="W457" s="230"/>
      <c r="X457" s="230"/>
      <c r="Y457" s="308">
        <f t="shared" si="71"/>
        <v>4.6006999999999998</v>
      </c>
      <c r="Z457" s="308"/>
      <c r="AA457" s="308"/>
      <c r="AB457" s="308"/>
      <c r="AC457" s="310">
        <f>IF(Y457="","",SUM(Y$450:Y457))</f>
        <v>42.798199999999994</v>
      </c>
      <c r="AD457" s="310"/>
      <c r="AE457" s="310"/>
      <c r="AF457" s="311"/>
    </row>
    <row r="458" spans="1:32" s="23" customFormat="1" ht="15.75" customHeight="1">
      <c r="A458" s="110" t="str">
        <f t="shared" si="72"/>
        <v>×</v>
      </c>
      <c r="B458" s="100"/>
      <c r="F458" s="265" t="str">
        <f t="shared" si="68"/>
        <v/>
      </c>
      <c r="G458" s="266"/>
      <c r="H458" s="266"/>
      <c r="I458" s="221"/>
      <c r="J458" s="221"/>
      <c r="K458" s="221"/>
      <c r="L458" s="297" t="str">
        <f t="shared" si="69"/>
        <v/>
      </c>
      <c r="M458" s="298"/>
      <c r="N458" s="298"/>
      <c r="O458" s="298"/>
      <c r="P458" s="230" t="str">
        <f t="shared" si="70"/>
        <v/>
      </c>
      <c r="Q458" s="230"/>
      <c r="R458" s="230"/>
      <c r="S458" s="230"/>
      <c r="T458" s="230"/>
      <c r="U458" s="230" t="str">
        <f t="shared" si="73"/>
        <v/>
      </c>
      <c r="V458" s="230"/>
      <c r="W458" s="230"/>
      <c r="X458" s="230"/>
      <c r="Y458" s="308" t="str">
        <f t="shared" si="71"/>
        <v/>
      </c>
      <c r="Z458" s="308"/>
      <c r="AA458" s="308"/>
      <c r="AB458" s="308"/>
      <c r="AC458" s="310" t="str">
        <f>IF(Y458="","",SUM(Y$450:Y458))</f>
        <v/>
      </c>
      <c r="AD458" s="310"/>
      <c r="AE458" s="310"/>
      <c r="AF458" s="311"/>
    </row>
    <row r="459" spans="1:32" s="23" customFormat="1" ht="15.75" customHeight="1">
      <c r="A459" s="110" t="str">
        <f t="shared" si="72"/>
        <v>×</v>
      </c>
      <c r="B459" s="100"/>
      <c r="F459" s="265" t="str">
        <f t="shared" si="68"/>
        <v/>
      </c>
      <c r="G459" s="266"/>
      <c r="H459" s="266"/>
      <c r="I459" s="221"/>
      <c r="J459" s="221"/>
      <c r="K459" s="221"/>
      <c r="L459" s="297" t="str">
        <f t="shared" si="69"/>
        <v/>
      </c>
      <c r="M459" s="298"/>
      <c r="N459" s="298"/>
      <c r="O459" s="298"/>
      <c r="P459" s="230" t="str">
        <f t="shared" si="70"/>
        <v/>
      </c>
      <c r="Q459" s="230"/>
      <c r="R459" s="230"/>
      <c r="S459" s="230"/>
      <c r="T459" s="230"/>
      <c r="U459" s="230" t="str">
        <f t="shared" si="73"/>
        <v/>
      </c>
      <c r="V459" s="230"/>
      <c r="W459" s="230"/>
      <c r="X459" s="230"/>
      <c r="Y459" s="308" t="str">
        <f t="shared" si="71"/>
        <v/>
      </c>
      <c r="Z459" s="308"/>
      <c r="AA459" s="308"/>
      <c r="AB459" s="308"/>
      <c r="AC459" s="310" t="str">
        <f>IF(Y459="","",SUM(Y$450:Y459))</f>
        <v/>
      </c>
      <c r="AD459" s="310"/>
      <c r="AE459" s="310"/>
      <c r="AF459" s="311"/>
    </row>
    <row r="460" spans="1:32" s="23" customFormat="1" ht="15.75" customHeight="1">
      <c r="A460" s="110" t="str">
        <f t="shared" si="72"/>
        <v>×</v>
      </c>
      <c r="B460" s="100"/>
      <c r="F460" s="265" t="str">
        <f t="shared" si="68"/>
        <v/>
      </c>
      <c r="G460" s="266"/>
      <c r="H460" s="266"/>
      <c r="I460" s="221"/>
      <c r="J460" s="221"/>
      <c r="K460" s="221"/>
      <c r="L460" s="297" t="str">
        <f t="shared" si="69"/>
        <v/>
      </c>
      <c r="M460" s="298"/>
      <c r="N460" s="298"/>
      <c r="O460" s="298"/>
      <c r="P460" s="230" t="str">
        <f t="shared" si="70"/>
        <v/>
      </c>
      <c r="Q460" s="230"/>
      <c r="R460" s="230"/>
      <c r="S460" s="230"/>
      <c r="T460" s="230"/>
      <c r="U460" s="230" t="str">
        <f t="shared" si="73"/>
        <v/>
      </c>
      <c r="V460" s="230"/>
      <c r="W460" s="230"/>
      <c r="X460" s="230"/>
      <c r="Y460" s="308" t="str">
        <f t="shared" si="71"/>
        <v/>
      </c>
      <c r="Z460" s="308"/>
      <c r="AA460" s="308"/>
      <c r="AB460" s="308"/>
      <c r="AC460" s="310" t="str">
        <f>IF(Y460="","",SUM(Y$450:Y460))</f>
        <v/>
      </c>
      <c r="AD460" s="310"/>
      <c r="AE460" s="310"/>
      <c r="AF460" s="311"/>
    </row>
    <row r="461" spans="1:32" s="23" customFormat="1" ht="15.75" customHeight="1">
      <c r="A461" s="110" t="str">
        <f t="shared" si="72"/>
        <v>×</v>
      </c>
      <c r="B461" s="100"/>
      <c r="F461" s="265" t="str">
        <f t="shared" si="68"/>
        <v/>
      </c>
      <c r="G461" s="266"/>
      <c r="H461" s="266"/>
      <c r="I461" s="221"/>
      <c r="J461" s="221"/>
      <c r="K461" s="221"/>
      <c r="L461" s="297" t="str">
        <f t="shared" si="69"/>
        <v/>
      </c>
      <c r="M461" s="298"/>
      <c r="N461" s="298"/>
      <c r="O461" s="298"/>
      <c r="P461" s="230" t="str">
        <f t="shared" si="70"/>
        <v/>
      </c>
      <c r="Q461" s="230"/>
      <c r="R461" s="230"/>
      <c r="S461" s="230"/>
      <c r="T461" s="230"/>
      <c r="U461" s="230" t="str">
        <f t="shared" si="73"/>
        <v/>
      </c>
      <c r="V461" s="230"/>
      <c r="W461" s="230"/>
      <c r="X461" s="230"/>
      <c r="Y461" s="308" t="str">
        <f t="shared" si="71"/>
        <v/>
      </c>
      <c r="Z461" s="308"/>
      <c r="AA461" s="308"/>
      <c r="AB461" s="308"/>
      <c r="AC461" s="310" t="str">
        <f>IF(Y461="","",SUM(Y$450:Y461))</f>
        <v/>
      </c>
      <c r="AD461" s="310"/>
      <c r="AE461" s="310"/>
      <c r="AF461" s="311"/>
    </row>
    <row r="462" spans="1:32" s="23" customFormat="1" ht="15.75" customHeight="1">
      <c r="A462" s="110" t="str">
        <f t="shared" si="72"/>
        <v>×</v>
      </c>
      <c r="B462" s="100"/>
      <c r="F462" s="265" t="str">
        <f t="shared" si="68"/>
        <v/>
      </c>
      <c r="G462" s="266"/>
      <c r="H462" s="266"/>
      <c r="I462" s="221"/>
      <c r="J462" s="221"/>
      <c r="K462" s="221"/>
      <c r="L462" s="297" t="str">
        <f t="shared" si="69"/>
        <v/>
      </c>
      <c r="M462" s="298"/>
      <c r="N462" s="298"/>
      <c r="O462" s="298"/>
      <c r="P462" s="230" t="str">
        <f t="shared" si="70"/>
        <v/>
      </c>
      <c r="Q462" s="230"/>
      <c r="R462" s="230"/>
      <c r="S462" s="230"/>
      <c r="T462" s="230"/>
      <c r="U462" s="230" t="str">
        <f t="shared" si="73"/>
        <v/>
      </c>
      <c r="V462" s="230"/>
      <c r="W462" s="230"/>
      <c r="X462" s="230"/>
      <c r="Y462" s="308" t="str">
        <f t="shared" si="71"/>
        <v/>
      </c>
      <c r="Z462" s="308"/>
      <c r="AA462" s="308"/>
      <c r="AB462" s="308"/>
      <c r="AC462" s="310" t="str">
        <f>IF(Y462="","",SUM(Y$450:Y462))</f>
        <v/>
      </c>
      <c r="AD462" s="310"/>
      <c r="AE462" s="310"/>
      <c r="AF462" s="311"/>
    </row>
    <row r="463" spans="1:32" s="23" customFormat="1" ht="15.75" customHeight="1">
      <c r="A463" s="110" t="str">
        <f t="shared" si="72"/>
        <v>×</v>
      </c>
      <c r="B463" s="100"/>
      <c r="F463" s="265" t="str">
        <f t="shared" si="68"/>
        <v/>
      </c>
      <c r="G463" s="266"/>
      <c r="H463" s="266"/>
      <c r="I463" s="221"/>
      <c r="J463" s="221"/>
      <c r="K463" s="221"/>
      <c r="L463" s="297" t="str">
        <f t="shared" si="69"/>
        <v/>
      </c>
      <c r="M463" s="298"/>
      <c r="N463" s="298"/>
      <c r="O463" s="298"/>
      <c r="P463" s="230" t="str">
        <f t="shared" si="70"/>
        <v/>
      </c>
      <c r="Q463" s="230"/>
      <c r="R463" s="230"/>
      <c r="S463" s="230"/>
      <c r="T463" s="230"/>
      <c r="U463" s="230" t="str">
        <f t="shared" si="73"/>
        <v/>
      </c>
      <c r="V463" s="230"/>
      <c r="W463" s="230"/>
      <c r="X463" s="230"/>
      <c r="Y463" s="308" t="str">
        <f t="shared" si="71"/>
        <v/>
      </c>
      <c r="Z463" s="308"/>
      <c r="AA463" s="308"/>
      <c r="AB463" s="308"/>
      <c r="AC463" s="310" t="str">
        <f>IF(Y463="","",SUM(Y$450:Y463))</f>
        <v/>
      </c>
      <c r="AD463" s="310"/>
      <c r="AE463" s="310"/>
      <c r="AF463" s="311"/>
    </row>
    <row r="464" spans="1:32" s="23" customFormat="1" ht="15.75" customHeight="1">
      <c r="A464" s="110" t="str">
        <f t="shared" si="72"/>
        <v>×</v>
      </c>
      <c r="B464" s="100"/>
      <c r="F464" s="265" t="str">
        <f t="shared" si="68"/>
        <v/>
      </c>
      <c r="G464" s="266"/>
      <c r="H464" s="266"/>
      <c r="I464" s="221"/>
      <c r="J464" s="221"/>
      <c r="K464" s="221"/>
      <c r="L464" s="297" t="str">
        <f t="shared" si="69"/>
        <v/>
      </c>
      <c r="M464" s="298"/>
      <c r="N464" s="298"/>
      <c r="O464" s="298"/>
      <c r="P464" s="230" t="str">
        <f t="shared" si="70"/>
        <v/>
      </c>
      <c r="Q464" s="230"/>
      <c r="R464" s="230"/>
      <c r="S464" s="230"/>
      <c r="T464" s="230"/>
      <c r="U464" s="230" t="str">
        <f t="shared" si="73"/>
        <v/>
      </c>
      <c r="V464" s="230"/>
      <c r="W464" s="230"/>
      <c r="X464" s="230"/>
      <c r="Y464" s="308" t="str">
        <f t="shared" si="71"/>
        <v/>
      </c>
      <c r="Z464" s="308"/>
      <c r="AA464" s="308"/>
      <c r="AB464" s="308"/>
      <c r="AC464" s="310" t="str">
        <f>IF(Y464="","",SUM(Y$450:Y464))</f>
        <v/>
      </c>
      <c r="AD464" s="310"/>
      <c r="AE464" s="310"/>
      <c r="AF464" s="311"/>
    </row>
    <row r="465" spans="1:62" s="23" customFormat="1" ht="15.75" customHeight="1">
      <c r="A465" s="110" t="str">
        <f t="shared" si="72"/>
        <v>×</v>
      </c>
      <c r="B465" s="100"/>
      <c r="F465" s="269" t="str">
        <f t="shared" si="68"/>
        <v/>
      </c>
      <c r="G465" s="270"/>
      <c r="H465" s="270"/>
      <c r="I465" s="242"/>
      <c r="J465" s="242"/>
      <c r="K465" s="242"/>
      <c r="L465" s="437" t="str">
        <f t="shared" si="69"/>
        <v/>
      </c>
      <c r="M465" s="438"/>
      <c r="N465" s="438"/>
      <c r="O465" s="438"/>
      <c r="P465" s="260" t="str">
        <f t="shared" si="70"/>
        <v/>
      </c>
      <c r="Q465" s="260"/>
      <c r="R465" s="260"/>
      <c r="S465" s="260"/>
      <c r="T465" s="260"/>
      <c r="U465" s="260" t="str">
        <f t="shared" si="73"/>
        <v/>
      </c>
      <c r="V465" s="260"/>
      <c r="W465" s="260"/>
      <c r="X465" s="260"/>
      <c r="Y465" s="309" t="str">
        <f t="shared" si="71"/>
        <v/>
      </c>
      <c r="Z465" s="309"/>
      <c r="AA465" s="309"/>
      <c r="AB465" s="309"/>
      <c r="AC465" s="441" t="str">
        <f>IF(Y465="","",SUM(Y$450:Y465))</f>
        <v/>
      </c>
      <c r="AD465" s="441"/>
      <c r="AE465" s="441"/>
      <c r="AF465" s="442"/>
    </row>
    <row r="466" spans="1:62" ht="15.75" customHeight="1">
      <c r="F466" s="35"/>
      <c r="G466" s="35"/>
      <c r="H466" s="35"/>
      <c r="I466" s="35"/>
      <c r="J466" s="35"/>
      <c r="K466" s="35"/>
      <c r="L466" s="35"/>
      <c r="M466" s="35"/>
      <c r="N466" s="35"/>
      <c r="O466" s="35"/>
      <c r="P466" s="35"/>
      <c r="Q466" s="35"/>
      <c r="R466" s="35"/>
      <c r="S466" s="35"/>
      <c r="T466" s="50" t="s">
        <v>124</v>
      </c>
      <c r="U466" s="35">
        <v>4</v>
      </c>
      <c r="V466" s="385" t="s">
        <v>161</v>
      </c>
      <c r="W466" s="385"/>
      <c r="X466" s="35" t="s">
        <v>26</v>
      </c>
      <c r="Y466" s="440">
        <f>ROUND(4*AA443*AD443^AE443*AE444,0)</f>
        <v>3373</v>
      </c>
      <c r="Z466" s="440"/>
      <c r="AA466" s="440"/>
      <c r="AB466" s="440"/>
      <c r="AC466" s="440"/>
      <c r="AD466" s="407" t="s">
        <v>162</v>
      </c>
      <c r="AE466" s="407"/>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424</v>
      </c>
      <c r="T468" s="38"/>
      <c r="Y468" s="52"/>
      <c r="Z468" s="52"/>
      <c r="AA468" s="52"/>
      <c r="AB468" s="52"/>
      <c r="AC468" s="52"/>
      <c r="AD468" s="49"/>
      <c r="AE468" s="49"/>
      <c r="AK468" s="51"/>
      <c r="AL468" s="24"/>
      <c r="AM468" s="24"/>
      <c r="AN468" s="24"/>
      <c r="BG468" s="22"/>
      <c r="BH468" s="22"/>
      <c r="BI468" s="22"/>
      <c r="BJ468" s="22"/>
    </row>
    <row r="469" spans="1:62" ht="15.75" customHeight="1">
      <c r="F469" s="262" t="s">
        <v>425</v>
      </c>
      <c r="G469" s="262"/>
      <c r="H469" s="22" t="s">
        <v>426</v>
      </c>
      <c r="I469" s="296">
        <v>7.4000000953674316</v>
      </c>
      <c r="J469" s="296"/>
      <c r="K469" s="296"/>
      <c r="L469" s="22" t="s">
        <v>427</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588</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539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299" t="s">
        <v>77</v>
      </c>
      <c r="G473" s="245"/>
      <c r="H473" s="245"/>
      <c r="I473" s="301" t="s">
        <v>155</v>
      </c>
      <c r="J473" s="302"/>
      <c r="K473" s="302"/>
      <c r="L473" s="245" t="s">
        <v>156</v>
      </c>
      <c r="M473" s="245"/>
      <c r="N473" s="245"/>
      <c r="O473" s="245"/>
      <c r="P473" s="245" t="s">
        <v>160</v>
      </c>
      <c r="Q473" s="245"/>
      <c r="R473" s="245"/>
      <c r="S473" s="245"/>
      <c r="T473" s="245"/>
      <c r="U473" s="245" t="s">
        <v>157</v>
      </c>
      <c r="V473" s="245"/>
      <c r="W473" s="245"/>
      <c r="X473" s="245"/>
      <c r="Y473" s="245" t="s">
        <v>158</v>
      </c>
      <c r="Z473" s="245"/>
      <c r="AA473" s="245"/>
      <c r="AB473" s="245"/>
      <c r="AC473" s="245" t="s">
        <v>159</v>
      </c>
      <c r="AD473" s="245"/>
      <c r="AE473" s="245"/>
      <c r="AF473" s="404"/>
    </row>
    <row r="474" spans="1:62" s="23" customFormat="1" ht="15.75" customHeight="1">
      <c r="A474" s="117" t="str">
        <f>IF(液状化L1の有無="","","×")</f>
        <v>×</v>
      </c>
      <c r="B474" s="100"/>
      <c r="F474" s="300"/>
      <c r="G474" s="246"/>
      <c r="H474" s="246"/>
      <c r="I474" s="303"/>
      <c r="J474" s="303"/>
      <c r="K474" s="303"/>
      <c r="L474" s="246"/>
      <c r="M474" s="246"/>
      <c r="N474" s="246"/>
      <c r="O474" s="246"/>
      <c r="P474" s="246"/>
      <c r="Q474" s="246"/>
      <c r="R474" s="246"/>
      <c r="S474" s="246"/>
      <c r="T474" s="246"/>
      <c r="U474" s="246"/>
      <c r="V474" s="246"/>
      <c r="W474" s="246"/>
      <c r="X474" s="246"/>
      <c r="Y474" s="246"/>
      <c r="Z474" s="246"/>
      <c r="AA474" s="246"/>
      <c r="AB474" s="246"/>
      <c r="AC474" s="246"/>
      <c r="AD474" s="246"/>
      <c r="AE474" s="246"/>
      <c r="AF474" s="406"/>
    </row>
    <row r="475" spans="1:62" s="23" customFormat="1" ht="15.75" customHeight="1">
      <c r="A475" s="117" t="str">
        <f t="shared" ref="A475:A490" si="74">IF(液状化L1の有無="×","×",IF(F475="","×",""))</f>
        <v>×</v>
      </c>
      <c r="B475" s="100"/>
      <c r="F475" s="304">
        <f t="shared" ref="F475:F490" si="75">F450</f>
        <v>2</v>
      </c>
      <c r="G475" s="226"/>
      <c r="H475" s="226"/>
      <c r="I475" s="225">
        <f t="shared" ref="I475:I490" si="76">I450</f>
        <v>3.4200000762939453</v>
      </c>
      <c r="J475" s="225"/>
      <c r="K475" s="225"/>
      <c r="L475" s="305">
        <f t="shared" ref="L475:L490" si="77">V304</f>
        <v>8200</v>
      </c>
      <c r="M475" s="226"/>
      <c r="N475" s="226"/>
      <c r="O475" s="226"/>
      <c r="P475" s="226">
        <f t="shared" ref="P475:P490" si="78">IF(L475="","",ROUND(L475/$Y$491,6))</f>
        <v>2.4310700000000001</v>
      </c>
      <c r="Q475" s="226"/>
      <c r="R475" s="226"/>
      <c r="S475" s="226"/>
      <c r="T475" s="226"/>
      <c r="U475" s="226">
        <f>IF(P475="","",ROUND(P475^0.25,4))</f>
        <v>1.2486999999999999</v>
      </c>
      <c r="V475" s="226"/>
      <c r="W475" s="226"/>
      <c r="X475" s="226"/>
      <c r="Y475" s="510">
        <f t="shared" ref="Y475:Y490" si="79">IF(U475="","",ROUND(U475*I475,4))</f>
        <v>4.2706</v>
      </c>
      <c r="Z475" s="510"/>
      <c r="AA475" s="510"/>
      <c r="AB475" s="510"/>
      <c r="AC475" s="502">
        <f>IF(Y475="","",SUM(Y$475:Y475))</f>
        <v>4.2706</v>
      </c>
      <c r="AD475" s="502"/>
      <c r="AE475" s="502"/>
      <c r="AF475" s="503"/>
    </row>
    <row r="476" spans="1:62" s="23" customFormat="1" ht="15.75" customHeight="1">
      <c r="A476" s="117" t="str">
        <f t="shared" si="74"/>
        <v>×</v>
      </c>
      <c r="B476" s="100"/>
      <c r="F476" s="294">
        <f t="shared" si="75"/>
        <v>3</v>
      </c>
      <c r="G476" s="228"/>
      <c r="H476" s="228"/>
      <c r="I476" s="227">
        <f t="shared" si="76"/>
        <v>3.1500000953674316</v>
      </c>
      <c r="J476" s="227"/>
      <c r="K476" s="227"/>
      <c r="L476" s="295">
        <f t="shared" si="77"/>
        <v>0</v>
      </c>
      <c r="M476" s="228"/>
      <c r="N476" s="228"/>
      <c r="O476" s="228"/>
      <c r="P476" s="266">
        <f t="shared" si="78"/>
        <v>0</v>
      </c>
      <c r="Q476" s="266"/>
      <c r="R476" s="266"/>
      <c r="S476" s="266"/>
      <c r="T476" s="266"/>
      <c r="U476" s="266">
        <f t="shared" ref="U476:U490" si="80">IF(P476="","",ROUND(P476^0.25,4))</f>
        <v>0</v>
      </c>
      <c r="V476" s="266"/>
      <c r="W476" s="266"/>
      <c r="X476" s="266"/>
      <c r="Y476" s="312">
        <f t="shared" si="79"/>
        <v>0</v>
      </c>
      <c r="Z476" s="312"/>
      <c r="AA476" s="312"/>
      <c r="AB476" s="312"/>
      <c r="AC476" s="310">
        <f>IF(Y476="","",SUM(Y$475:Y476))</f>
        <v>4.2706</v>
      </c>
      <c r="AD476" s="310"/>
      <c r="AE476" s="310"/>
      <c r="AF476" s="311"/>
    </row>
    <row r="477" spans="1:62" s="23" customFormat="1" ht="15.75" customHeight="1">
      <c r="A477" s="117" t="str">
        <f t="shared" si="74"/>
        <v>×</v>
      </c>
      <c r="B477" s="100"/>
      <c r="F477" s="294">
        <f t="shared" si="75"/>
        <v>4</v>
      </c>
      <c r="G477" s="228"/>
      <c r="H477" s="228"/>
      <c r="I477" s="227">
        <f t="shared" si="76"/>
        <v>5</v>
      </c>
      <c r="J477" s="227"/>
      <c r="K477" s="227"/>
      <c r="L477" s="295">
        <f t="shared" si="77"/>
        <v>15750</v>
      </c>
      <c r="M477" s="228"/>
      <c r="N477" s="228"/>
      <c r="O477" s="228"/>
      <c r="P477" s="266">
        <f t="shared" si="78"/>
        <v>4.6694339999999999</v>
      </c>
      <c r="Q477" s="266"/>
      <c r="R477" s="266"/>
      <c r="S477" s="266"/>
      <c r="T477" s="266"/>
      <c r="U477" s="266">
        <f t="shared" si="80"/>
        <v>1.47</v>
      </c>
      <c r="V477" s="266"/>
      <c r="W477" s="266"/>
      <c r="X477" s="266"/>
      <c r="Y477" s="312">
        <f t="shared" si="79"/>
        <v>7.35</v>
      </c>
      <c r="Z477" s="312"/>
      <c r="AA477" s="312"/>
      <c r="AB477" s="312"/>
      <c r="AC477" s="310">
        <f>IF(Y477="","",SUM(Y$475:Y477))</f>
        <v>11.6206</v>
      </c>
      <c r="AD477" s="310"/>
      <c r="AE477" s="310"/>
      <c r="AF477" s="311"/>
    </row>
    <row r="478" spans="1:62" s="23" customFormat="1" ht="15.75" customHeight="1">
      <c r="A478" s="117" t="str">
        <f t="shared" si="74"/>
        <v>×</v>
      </c>
      <c r="B478" s="100"/>
      <c r="F478" s="294">
        <f t="shared" si="75"/>
        <v>5</v>
      </c>
      <c r="G478" s="228"/>
      <c r="H478" s="228"/>
      <c r="I478" s="227">
        <f t="shared" si="76"/>
        <v>5</v>
      </c>
      <c r="J478" s="227"/>
      <c r="K478" s="227"/>
      <c r="L478" s="295">
        <f t="shared" si="77"/>
        <v>15750</v>
      </c>
      <c r="M478" s="228"/>
      <c r="N478" s="228"/>
      <c r="O478" s="228"/>
      <c r="P478" s="266">
        <f t="shared" si="78"/>
        <v>4.6694339999999999</v>
      </c>
      <c r="Q478" s="266"/>
      <c r="R478" s="266"/>
      <c r="S478" s="266"/>
      <c r="T478" s="266"/>
      <c r="U478" s="266">
        <f t="shared" si="80"/>
        <v>1.47</v>
      </c>
      <c r="V478" s="266"/>
      <c r="W478" s="266"/>
      <c r="X478" s="266"/>
      <c r="Y478" s="312">
        <f t="shared" si="79"/>
        <v>7.35</v>
      </c>
      <c r="Z478" s="312"/>
      <c r="AA478" s="312"/>
      <c r="AB478" s="312"/>
      <c r="AC478" s="310">
        <f>IF(Y478="","",SUM(Y$475:Y478))</f>
        <v>18.970599999999997</v>
      </c>
      <c r="AD478" s="310"/>
      <c r="AE478" s="310"/>
      <c r="AF478" s="311"/>
    </row>
    <row r="479" spans="1:62" s="23" customFormat="1" ht="15.75" customHeight="1">
      <c r="A479" s="117" t="str">
        <f t="shared" si="74"/>
        <v>×</v>
      </c>
      <c r="B479" s="100"/>
      <c r="F479" s="294">
        <f t="shared" si="75"/>
        <v>6</v>
      </c>
      <c r="G479" s="228"/>
      <c r="H479" s="228"/>
      <c r="I479" s="227">
        <f t="shared" si="76"/>
        <v>5.1999998092651367</v>
      </c>
      <c r="J479" s="227"/>
      <c r="K479" s="227"/>
      <c r="L479" s="295">
        <f t="shared" si="77"/>
        <v>15750</v>
      </c>
      <c r="M479" s="228"/>
      <c r="N479" s="228"/>
      <c r="O479" s="228"/>
      <c r="P479" s="266">
        <f t="shared" si="78"/>
        <v>4.6694339999999999</v>
      </c>
      <c r="Q479" s="266"/>
      <c r="R479" s="266"/>
      <c r="S479" s="266"/>
      <c r="T479" s="266"/>
      <c r="U479" s="266">
        <f t="shared" si="80"/>
        <v>1.47</v>
      </c>
      <c r="V479" s="266"/>
      <c r="W479" s="266"/>
      <c r="X479" s="266"/>
      <c r="Y479" s="312">
        <f t="shared" si="79"/>
        <v>7.6440000000000001</v>
      </c>
      <c r="Z479" s="312"/>
      <c r="AA479" s="312"/>
      <c r="AB479" s="312"/>
      <c r="AC479" s="310">
        <f>IF(Y479="","",SUM(Y$475:Y479))</f>
        <v>26.614599999999996</v>
      </c>
      <c r="AD479" s="310"/>
      <c r="AE479" s="310"/>
      <c r="AF479" s="311"/>
    </row>
    <row r="480" spans="1:62" s="23" customFormat="1" ht="15.75" customHeight="1">
      <c r="A480" s="117" t="str">
        <f t="shared" si="74"/>
        <v>×</v>
      </c>
      <c r="B480" s="100"/>
      <c r="F480" s="294">
        <f t="shared" si="75"/>
        <v>7</v>
      </c>
      <c r="G480" s="228"/>
      <c r="H480" s="228"/>
      <c r="I480" s="227">
        <f t="shared" si="76"/>
        <v>2.5499999523162842</v>
      </c>
      <c r="J480" s="227"/>
      <c r="K480" s="227"/>
      <c r="L480" s="295">
        <f t="shared" si="77"/>
        <v>44410</v>
      </c>
      <c r="M480" s="228"/>
      <c r="N480" s="228"/>
      <c r="O480" s="228"/>
      <c r="P480" s="266">
        <f t="shared" si="78"/>
        <v>13.166321</v>
      </c>
      <c r="Q480" s="266"/>
      <c r="R480" s="266"/>
      <c r="S480" s="266"/>
      <c r="T480" s="266"/>
      <c r="U480" s="266">
        <f t="shared" si="80"/>
        <v>1.9049</v>
      </c>
      <c r="V480" s="266"/>
      <c r="W480" s="266"/>
      <c r="X480" s="266"/>
      <c r="Y480" s="312">
        <f t="shared" si="79"/>
        <v>4.8574999999999999</v>
      </c>
      <c r="Z480" s="312"/>
      <c r="AA480" s="312"/>
      <c r="AB480" s="312"/>
      <c r="AC480" s="310">
        <f>IF(Y480="","",SUM(Y$475:Y480))</f>
        <v>31.472099999999998</v>
      </c>
      <c r="AD480" s="310"/>
      <c r="AE480" s="310"/>
      <c r="AF480" s="311"/>
    </row>
    <row r="481" spans="1:62" s="23" customFormat="1" ht="15.75" customHeight="1">
      <c r="A481" s="117" t="str">
        <f t="shared" si="74"/>
        <v>×</v>
      </c>
      <c r="B481" s="100"/>
      <c r="F481" s="294">
        <f t="shared" si="75"/>
        <v>8</v>
      </c>
      <c r="G481" s="228"/>
      <c r="H481" s="228"/>
      <c r="I481" s="227">
        <f t="shared" si="76"/>
        <v>3.7799999713897705</v>
      </c>
      <c r="J481" s="227"/>
      <c r="K481" s="227"/>
      <c r="L481" s="295">
        <f t="shared" si="77"/>
        <v>33800</v>
      </c>
      <c r="M481" s="228"/>
      <c r="N481" s="228"/>
      <c r="O481" s="228"/>
      <c r="P481" s="266">
        <f t="shared" si="78"/>
        <v>10.020752999999999</v>
      </c>
      <c r="Q481" s="266"/>
      <c r="R481" s="266"/>
      <c r="S481" s="266"/>
      <c r="T481" s="266"/>
      <c r="U481" s="266">
        <f t="shared" si="80"/>
        <v>1.7791999999999999</v>
      </c>
      <c r="V481" s="266"/>
      <c r="W481" s="266"/>
      <c r="X481" s="266"/>
      <c r="Y481" s="312">
        <f t="shared" si="79"/>
        <v>6.7253999999999996</v>
      </c>
      <c r="Z481" s="312"/>
      <c r="AA481" s="312"/>
      <c r="AB481" s="312"/>
      <c r="AC481" s="310">
        <f>IF(Y481="","",SUM(Y$475:Y481))</f>
        <v>38.197499999999998</v>
      </c>
      <c r="AD481" s="310"/>
      <c r="AE481" s="310"/>
      <c r="AF481" s="311"/>
    </row>
    <row r="482" spans="1:62" s="23" customFormat="1" ht="15.75" customHeight="1">
      <c r="A482" s="117" t="str">
        <f t="shared" si="74"/>
        <v>×</v>
      </c>
      <c r="B482" s="100"/>
      <c r="F482" s="294">
        <f t="shared" si="75"/>
        <v>9</v>
      </c>
      <c r="G482" s="228"/>
      <c r="H482" s="228"/>
      <c r="I482" s="227">
        <f t="shared" si="76"/>
        <v>1.8999999761581421</v>
      </c>
      <c r="J482" s="227"/>
      <c r="K482" s="227"/>
      <c r="L482" s="295">
        <f t="shared" si="77"/>
        <v>115950</v>
      </c>
      <c r="M482" s="228"/>
      <c r="N482" s="228"/>
      <c r="O482" s="228"/>
      <c r="P482" s="266">
        <f t="shared" si="78"/>
        <v>34.375926</v>
      </c>
      <c r="Q482" s="266"/>
      <c r="R482" s="266"/>
      <c r="S482" s="266"/>
      <c r="T482" s="266"/>
      <c r="U482" s="266">
        <f t="shared" si="80"/>
        <v>2.4214000000000002</v>
      </c>
      <c r="V482" s="266"/>
      <c r="W482" s="266"/>
      <c r="X482" s="266"/>
      <c r="Y482" s="312">
        <f t="shared" si="79"/>
        <v>4.6006999999999998</v>
      </c>
      <c r="Z482" s="312"/>
      <c r="AA482" s="312"/>
      <c r="AB482" s="312"/>
      <c r="AC482" s="310">
        <f>IF(Y482="","",SUM(Y$475:Y482))</f>
        <v>42.798199999999994</v>
      </c>
      <c r="AD482" s="310"/>
      <c r="AE482" s="310"/>
      <c r="AF482" s="311"/>
    </row>
    <row r="483" spans="1:62" s="23" customFormat="1" ht="15.75" customHeight="1">
      <c r="A483" s="117" t="str">
        <f t="shared" si="74"/>
        <v>×</v>
      </c>
      <c r="B483" s="100"/>
      <c r="F483" s="294" t="str">
        <f t="shared" si="75"/>
        <v/>
      </c>
      <c r="G483" s="228"/>
      <c r="H483" s="228"/>
      <c r="I483" s="227">
        <f t="shared" si="76"/>
        <v>0</v>
      </c>
      <c r="J483" s="227"/>
      <c r="K483" s="227"/>
      <c r="L483" s="295" t="str">
        <f t="shared" si="77"/>
        <v/>
      </c>
      <c r="M483" s="228"/>
      <c r="N483" s="228"/>
      <c r="O483" s="228"/>
      <c r="P483" s="266" t="str">
        <f t="shared" si="78"/>
        <v/>
      </c>
      <c r="Q483" s="266"/>
      <c r="R483" s="266"/>
      <c r="S483" s="266"/>
      <c r="T483" s="266"/>
      <c r="U483" s="266" t="str">
        <f t="shared" si="80"/>
        <v/>
      </c>
      <c r="V483" s="266"/>
      <c r="W483" s="266"/>
      <c r="X483" s="266"/>
      <c r="Y483" s="312" t="str">
        <f t="shared" si="79"/>
        <v/>
      </c>
      <c r="Z483" s="312"/>
      <c r="AA483" s="312"/>
      <c r="AB483" s="312"/>
      <c r="AC483" s="310" t="str">
        <f>IF(Y483="","",SUM(Y$475:Y483))</f>
        <v/>
      </c>
      <c r="AD483" s="310"/>
      <c r="AE483" s="310"/>
      <c r="AF483" s="311"/>
    </row>
    <row r="484" spans="1:62" s="23" customFormat="1" ht="15.75" customHeight="1">
      <c r="A484" s="117" t="str">
        <f t="shared" si="74"/>
        <v>×</v>
      </c>
      <c r="B484" s="100"/>
      <c r="F484" s="294" t="str">
        <f t="shared" si="75"/>
        <v/>
      </c>
      <c r="G484" s="228"/>
      <c r="H484" s="228"/>
      <c r="I484" s="227">
        <f t="shared" si="76"/>
        <v>0</v>
      </c>
      <c r="J484" s="227"/>
      <c r="K484" s="227"/>
      <c r="L484" s="295" t="str">
        <f t="shared" si="77"/>
        <v/>
      </c>
      <c r="M484" s="228"/>
      <c r="N484" s="228"/>
      <c r="O484" s="228"/>
      <c r="P484" s="266" t="str">
        <f t="shared" si="78"/>
        <v/>
      </c>
      <c r="Q484" s="266"/>
      <c r="R484" s="266"/>
      <c r="S484" s="266"/>
      <c r="T484" s="266"/>
      <c r="U484" s="266" t="str">
        <f t="shared" si="80"/>
        <v/>
      </c>
      <c r="V484" s="266"/>
      <c r="W484" s="266"/>
      <c r="X484" s="266"/>
      <c r="Y484" s="312" t="str">
        <f t="shared" si="79"/>
        <v/>
      </c>
      <c r="Z484" s="312"/>
      <c r="AA484" s="312"/>
      <c r="AB484" s="312"/>
      <c r="AC484" s="310" t="str">
        <f>IF(Y484="","",SUM(Y$475:Y484))</f>
        <v/>
      </c>
      <c r="AD484" s="310"/>
      <c r="AE484" s="310"/>
      <c r="AF484" s="311"/>
    </row>
    <row r="485" spans="1:62" s="23" customFormat="1" ht="15.75" customHeight="1">
      <c r="A485" s="117" t="str">
        <f t="shared" si="74"/>
        <v>×</v>
      </c>
      <c r="B485" s="100"/>
      <c r="F485" s="294" t="str">
        <f t="shared" si="75"/>
        <v/>
      </c>
      <c r="G485" s="228"/>
      <c r="H485" s="228"/>
      <c r="I485" s="227">
        <f t="shared" si="76"/>
        <v>0</v>
      </c>
      <c r="J485" s="227"/>
      <c r="K485" s="227"/>
      <c r="L485" s="295" t="str">
        <f t="shared" si="77"/>
        <v/>
      </c>
      <c r="M485" s="228"/>
      <c r="N485" s="228"/>
      <c r="O485" s="228"/>
      <c r="P485" s="266" t="str">
        <f t="shared" si="78"/>
        <v/>
      </c>
      <c r="Q485" s="266"/>
      <c r="R485" s="266"/>
      <c r="S485" s="266"/>
      <c r="T485" s="266"/>
      <c r="U485" s="266" t="str">
        <f t="shared" si="80"/>
        <v/>
      </c>
      <c r="V485" s="266"/>
      <c r="W485" s="266"/>
      <c r="X485" s="266"/>
      <c r="Y485" s="312" t="str">
        <f t="shared" si="79"/>
        <v/>
      </c>
      <c r="Z485" s="312"/>
      <c r="AA485" s="312"/>
      <c r="AB485" s="312"/>
      <c r="AC485" s="310" t="str">
        <f>IF(Y485="","",SUM(Y$475:Y485))</f>
        <v/>
      </c>
      <c r="AD485" s="310"/>
      <c r="AE485" s="310"/>
      <c r="AF485" s="311"/>
    </row>
    <row r="486" spans="1:62" s="23" customFormat="1" ht="15.75" customHeight="1">
      <c r="A486" s="117" t="str">
        <f t="shared" si="74"/>
        <v>×</v>
      </c>
      <c r="B486" s="100"/>
      <c r="F486" s="294" t="str">
        <f t="shared" si="75"/>
        <v/>
      </c>
      <c r="G486" s="228"/>
      <c r="H486" s="228"/>
      <c r="I486" s="227">
        <f t="shared" si="76"/>
        <v>0</v>
      </c>
      <c r="J486" s="227"/>
      <c r="K486" s="227"/>
      <c r="L486" s="295" t="str">
        <f t="shared" si="77"/>
        <v/>
      </c>
      <c r="M486" s="228"/>
      <c r="N486" s="228"/>
      <c r="O486" s="228"/>
      <c r="P486" s="266" t="str">
        <f t="shared" si="78"/>
        <v/>
      </c>
      <c r="Q486" s="266"/>
      <c r="R486" s="266"/>
      <c r="S486" s="266"/>
      <c r="T486" s="266"/>
      <c r="U486" s="266" t="str">
        <f t="shared" si="80"/>
        <v/>
      </c>
      <c r="V486" s="266"/>
      <c r="W486" s="266"/>
      <c r="X486" s="266"/>
      <c r="Y486" s="312" t="str">
        <f t="shared" si="79"/>
        <v/>
      </c>
      <c r="Z486" s="312"/>
      <c r="AA486" s="312"/>
      <c r="AB486" s="312"/>
      <c r="AC486" s="310" t="str">
        <f>IF(Y486="","",SUM(Y$475:Y486))</f>
        <v/>
      </c>
      <c r="AD486" s="310"/>
      <c r="AE486" s="310"/>
      <c r="AF486" s="311"/>
    </row>
    <row r="487" spans="1:62" s="23" customFormat="1" ht="15.75" customHeight="1">
      <c r="A487" s="117" t="str">
        <f t="shared" si="74"/>
        <v>×</v>
      </c>
      <c r="B487" s="100"/>
      <c r="F487" s="294" t="str">
        <f t="shared" si="75"/>
        <v/>
      </c>
      <c r="G487" s="228"/>
      <c r="H487" s="228"/>
      <c r="I487" s="227">
        <f t="shared" si="76"/>
        <v>0</v>
      </c>
      <c r="J487" s="227"/>
      <c r="K487" s="227"/>
      <c r="L487" s="295" t="str">
        <f t="shared" si="77"/>
        <v/>
      </c>
      <c r="M487" s="228"/>
      <c r="N487" s="228"/>
      <c r="O487" s="228"/>
      <c r="P487" s="266" t="str">
        <f t="shared" si="78"/>
        <v/>
      </c>
      <c r="Q487" s="266"/>
      <c r="R487" s="266"/>
      <c r="S487" s="266"/>
      <c r="T487" s="266"/>
      <c r="U487" s="266" t="str">
        <f t="shared" si="80"/>
        <v/>
      </c>
      <c r="V487" s="266"/>
      <c r="W487" s="266"/>
      <c r="X487" s="266"/>
      <c r="Y487" s="312" t="str">
        <f t="shared" si="79"/>
        <v/>
      </c>
      <c r="Z487" s="312"/>
      <c r="AA487" s="312"/>
      <c r="AB487" s="312"/>
      <c r="AC487" s="310" t="str">
        <f>IF(Y487="","",SUM(Y$475:Y487))</f>
        <v/>
      </c>
      <c r="AD487" s="310"/>
      <c r="AE487" s="310"/>
      <c r="AF487" s="311"/>
    </row>
    <row r="488" spans="1:62" s="23" customFormat="1" ht="15.75" customHeight="1">
      <c r="A488" s="117" t="str">
        <f t="shared" si="74"/>
        <v>×</v>
      </c>
      <c r="B488" s="100"/>
      <c r="F488" s="294" t="str">
        <f t="shared" si="75"/>
        <v/>
      </c>
      <c r="G488" s="228"/>
      <c r="H488" s="228"/>
      <c r="I488" s="227">
        <f t="shared" si="76"/>
        <v>0</v>
      </c>
      <c r="J488" s="227"/>
      <c r="K488" s="227"/>
      <c r="L488" s="295" t="str">
        <f t="shared" si="77"/>
        <v/>
      </c>
      <c r="M488" s="228"/>
      <c r="N488" s="228"/>
      <c r="O488" s="228"/>
      <c r="P488" s="266" t="str">
        <f t="shared" si="78"/>
        <v/>
      </c>
      <c r="Q488" s="266"/>
      <c r="R488" s="266"/>
      <c r="S488" s="266"/>
      <c r="T488" s="266"/>
      <c r="U488" s="266" t="str">
        <f t="shared" si="80"/>
        <v/>
      </c>
      <c r="V488" s="266"/>
      <c r="W488" s="266"/>
      <c r="X488" s="266"/>
      <c r="Y488" s="312" t="str">
        <f t="shared" si="79"/>
        <v/>
      </c>
      <c r="Z488" s="312"/>
      <c r="AA488" s="312"/>
      <c r="AB488" s="312"/>
      <c r="AC488" s="310" t="str">
        <f>IF(Y488="","",SUM(Y$475:Y488))</f>
        <v/>
      </c>
      <c r="AD488" s="310"/>
      <c r="AE488" s="310"/>
      <c r="AF488" s="311"/>
    </row>
    <row r="489" spans="1:62" s="23" customFormat="1" ht="15.75" customHeight="1">
      <c r="A489" s="117" t="str">
        <f t="shared" si="74"/>
        <v>×</v>
      </c>
      <c r="B489" s="100"/>
      <c r="F489" s="294" t="str">
        <f t="shared" si="75"/>
        <v/>
      </c>
      <c r="G489" s="228"/>
      <c r="H489" s="228"/>
      <c r="I489" s="227">
        <f t="shared" si="76"/>
        <v>0</v>
      </c>
      <c r="J489" s="227"/>
      <c r="K489" s="227"/>
      <c r="L489" s="295" t="str">
        <f t="shared" si="77"/>
        <v/>
      </c>
      <c r="M489" s="228"/>
      <c r="N489" s="228"/>
      <c r="O489" s="228"/>
      <c r="P489" s="266" t="str">
        <f t="shared" si="78"/>
        <v/>
      </c>
      <c r="Q489" s="266"/>
      <c r="R489" s="266"/>
      <c r="S489" s="266"/>
      <c r="T489" s="266"/>
      <c r="U489" s="266" t="str">
        <f t="shared" si="80"/>
        <v/>
      </c>
      <c r="V489" s="266"/>
      <c r="W489" s="266"/>
      <c r="X489" s="266"/>
      <c r="Y489" s="312" t="str">
        <f t="shared" si="79"/>
        <v/>
      </c>
      <c r="Z489" s="312"/>
      <c r="AA489" s="312"/>
      <c r="AB489" s="312"/>
      <c r="AC489" s="310" t="str">
        <f>IF(Y489="","",SUM(Y$475:Y489))</f>
        <v/>
      </c>
      <c r="AD489" s="310"/>
      <c r="AE489" s="310"/>
      <c r="AF489" s="311"/>
    </row>
    <row r="490" spans="1:62" s="23" customFormat="1" ht="15.75" customHeight="1">
      <c r="A490" s="117" t="str">
        <f t="shared" si="74"/>
        <v>×</v>
      </c>
      <c r="B490" s="100"/>
      <c r="F490" s="508" t="str">
        <f t="shared" si="75"/>
        <v/>
      </c>
      <c r="G490" s="237"/>
      <c r="H490" s="237"/>
      <c r="I490" s="236">
        <f t="shared" si="76"/>
        <v>0</v>
      </c>
      <c r="J490" s="236"/>
      <c r="K490" s="236"/>
      <c r="L490" s="511" t="str">
        <f t="shared" si="77"/>
        <v/>
      </c>
      <c r="M490" s="237"/>
      <c r="N490" s="237"/>
      <c r="O490" s="237"/>
      <c r="P490" s="270" t="str">
        <f t="shared" si="78"/>
        <v/>
      </c>
      <c r="Q490" s="270"/>
      <c r="R490" s="270"/>
      <c r="S490" s="270"/>
      <c r="T490" s="270"/>
      <c r="U490" s="270" t="str">
        <f t="shared" si="80"/>
        <v/>
      </c>
      <c r="V490" s="270"/>
      <c r="W490" s="270"/>
      <c r="X490" s="270"/>
      <c r="Y490" s="512" t="str">
        <f t="shared" si="79"/>
        <v/>
      </c>
      <c r="Z490" s="512"/>
      <c r="AA490" s="512"/>
      <c r="AB490" s="512"/>
      <c r="AC490" s="441" t="str">
        <f>IF(Y490="","",SUM(Y$475:Y490))</f>
        <v/>
      </c>
      <c r="AD490" s="441"/>
      <c r="AE490" s="441"/>
      <c r="AF490" s="442"/>
    </row>
    <row r="491" spans="1:62" ht="15.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85" t="s">
        <v>146</v>
      </c>
      <c r="W491" s="385"/>
      <c r="X491" s="35" t="s">
        <v>26</v>
      </c>
      <c r="Y491" s="440">
        <f>Y466</f>
        <v>3373</v>
      </c>
      <c r="Z491" s="440"/>
      <c r="AA491" s="440"/>
      <c r="AB491" s="440"/>
      <c r="AC491" s="440"/>
      <c r="AD491" s="407" t="s">
        <v>162</v>
      </c>
      <c r="AE491" s="407"/>
      <c r="AF491" s="35" t="s">
        <v>154</v>
      </c>
      <c r="AK491" s="51"/>
      <c r="AL491" s="24"/>
      <c r="AM491" s="24"/>
      <c r="AN491" s="24"/>
      <c r="BG491" s="22"/>
      <c r="BH491" s="22"/>
      <c r="BI491" s="22"/>
      <c r="BJ491" s="22"/>
    </row>
    <row r="492" spans="1:62" ht="15.7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customHeight="1">
      <c r="A493" s="117" t="str">
        <f>IF(液状化L1の有無="","","×")</f>
        <v>×</v>
      </c>
      <c r="F493" s="40" t="s">
        <v>424</v>
      </c>
      <c r="T493" s="38"/>
      <c r="Y493" s="52"/>
      <c r="Z493" s="52"/>
      <c r="AA493" s="52"/>
      <c r="AB493" s="52"/>
      <c r="AC493" s="52"/>
      <c r="AD493" s="49"/>
      <c r="AE493" s="49"/>
      <c r="AK493" s="51"/>
      <c r="AL493" s="24"/>
      <c r="AM493" s="24"/>
      <c r="AN493" s="24"/>
      <c r="BG493" s="22"/>
      <c r="BH493" s="22"/>
      <c r="BI493" s="22"/>
      <c r="BJ493" s="22"/>
    </row>
    <row r="494" spans="1:62" ht="15.75" customHeight="1">
      <c r="A494" s="118" t="str">
        <f>IF(液状化L1の有無="","","×")</f>
        <v>×</v>
      </c>
      <c r="F494" s="262" t="s">
        <v>425</v>
      </c>
      <c r="G494" s="262"/>
      <c r="H494" s="22" t="s">
        <v>426</v>
      </c>
      <c r="I494" s="296">
        <v>7.4000000953674316</v>
      </c>
      <c r="J494" s="296"/>
      <c r="K494" s="296"/>
      <c r="L494" s="22" t="s">
        <v>427</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588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538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299" t="s">
        <v>77</v>
      </c>
      <c r="G498" s="245"/>
      <c r="H498" s="245"/>
      <c r="I498" s="301" t="s">
        <v>155</v>
      </c>
      <c r="J498" s="302"/>
      <c r="K498" s="302"/>
      <c r="L498" s="245" t="s">
        <v>156</v>
      </c>
      <c r="M498" s="245"/>
      <c r="N498" s="245"/>
      <c r="O498" s="245"/>
      <c r="P498" s="245" t="s">
        <v>160</v>
      </c>
      <c r="Q498" s="245"/>
      <c r="R498" s="245"/>
      <c r="S498" s="245"/>
      <c r="T498" s="245"/>
      <c r="U498" s="245" t="s">
        <v>157</v>
      </c>
      <c r="V498" s="245"/>
      <c r="W498" s="245"/>
      <c r="X498" s="245"/>
      <c r="Y498" s="245" t="s">
        <v>158</v>
      </c>
      <c r="Z498" s="245"/>
      <c r="AA498" s="245"/>
      <c r="AB498" s="245"/>
      <c r="AC498" s="245" t="s">
        <v>159</v>
      </c>
      <c r="AD498" s="245"/>
      <c r="AE498" s="245"/>
      <c r="AF498" s="404"/>
    </row>
    <row r="499" spans="1:32" s="23" customFormat="1" ht="15.75" customHeight="1">
      <c r="A499" s="116" t="str">
        <f>IF(液状化L2の有無="","","×")</f>
        <v/>
      </c>
      <c r="B499" s="100"/>
      <c r="F499" s="300"/>
      <c r="G499" s="246"/>
      <c r="H499" s="246"/>
      <c r="I499" s="303"/>
      <c r="J499" s="303"/>
      <c r="K499" s="303"/>
      <c r="L499" s="246"/>
      <c r="M499" s="246"/>
      <c r="N499" s="246"/>
      <c r="O499" s="246"/>
      <c r="P499" s="246"/>
      <c r="Q499" s="246"/>
      <c r="R499" s="246"/>
      <c r="S499" s="246"/>
      <c r="T499" s="246"/>
      <c r="U499" s="246"/>
      <c r="V499" s="246"/>
      <c r="W499" s="246"/>
      <c r="X499" s="246"/>
      <c r="Y499" s="246"/>
      <c r="Z499" s="246"/>
      <c r="AA499" s="246"/>
      <c r="AB499" s="246"/>
      <c r="AC499" s="246"/>
      <c r="AD499" s="246"/>
      <c r="AE499" s="246"/>
      <c r="AF499" s="406"/>
    </row>
    <row r="500" spans="1:32" s="23" customFormat="1" ht="15.75" customHeight="1">
      <c r="A500" s="116" t="str">
        <f t="shared" ref="A500:A515" si="81">IF(液状化L2の有無="×","×",IF(F500="","×",""))</f>
        <v/>
      </c>
      <c r="B500" s="100"/>
      <c r="F500" s="304">
        <f t="shared" ref="F500:F515" si="82">F475</f>
        <v>2</v>
      </c>
      <c r="G500" s="226"/>
      <c r="H500" s="226"/>
      <c r="I500" s="225">
        <f t="shared" ref="I500:I515" si="83">I475</f>
        <v>3.4200000762939453</v>
      </c>
      <c r="J500" s="225"/>
      <c r="K500" s="225"/>
      <c r="L500" s="305">
        <f t="shared" ref="L500:L515" si="84">V326</f>
        <v>0</v>
      </c>
      <c r="M500" s="226"/>
      <c r="N500" s="226"/>
      <c r="O500" s="226"/>
      <c r="P500" s="226">
        <f>IF(L500="","",ROUND(L500/$Y$516,6))</f>
        <v>0</v>
      </c>
      <c r="Q500" s="226"/>
      <c r="R500" s="226"/>
      <c r="S500" s="226"/>
      <c r="T500" s="226"/>
      <c r="U500" s="226">
        <f>IF(P500="","",ROUND(P500^0.25,4))</f>
        <v>0</v>
      </c>
      <c r="V500" s="226"/>
      <c r="W500" s="226"/>
      <c r="X500" s="226"/>
      <c r="Y500" s="510">
        <f t="shared" ref="Y500:Y515" si="85">IF(U500="","",ROUND(U500*I500,4))</f>
        <v>0</v>
      </c>
      <c r="Z500" s="510"/>
      <c r="AA500" s="510"/>
      <c r="AB500" s="510"/>
      <c r="AC500" s="502">
        <f>IF(Y500="","",SUM(Y$500:Y500))</f>
        <v>0</v>
      </c>
      <c r="AD500" s="502"/>
      <c r="AE500" s="502"/>
      <c r="AF500" s="503"/>
    </row>
    <row r="501" spans="1:32" s="23" customFormat="1" ht="15.75" customHeight="1">
      <c r="A501" s="116" t="str">
        <f t="shared" si="81"/>
        <v/>
      </c>
      <c r="B501" s="100"/>
      <c r="F501" s="265">
        <f t="shared" si="82"/>
        <v>3</v>
      </c>
      <c r="G501" s="266"/>
      <c r="H501" s="266"/>
      <c r="I501" s="231">
        <f t="shared" si="83"/>
        <v>3.1500000953674316</v>
      </c>
      <c r="J501" s="231"/>
      <c r="K501" s="231"/>
      <c r="L501" s="306">
        <f t="shared" si="84"/>
        <v>0</v>
      </c>
      <c r="M501" s="266"/>
      <c r="N501" s="266"/>
      <c r="O501" s="266"/>
      <c r="P501" s="266">
        <f t="shared" ref="P501:P515" si="86">IF(L501="","",ROUND(L501/$Y$516,6))</f>
        <v>0</v>
      </c>
      <c r="Q501" s="266"/>
      <c r="R501" s="266"/>
      <c r="S501" s="266"/>
      <c r="T501" s="266"/>
      <c r="U501" s="266">
        <f t="shared" ref="U501:U515" si="87">IF(P501="","",ROUND(P501^0.25,4))</f>
        <v>0</v>
      </c>
      <c r="V501" s="266"/>
      <c r="W501" s="266"/>
      <c r="X501" s="266"/>
      <c r="Y501" s="312">
        <f t="shared" si="85"/>
        <v>0</v>
      </c>
      <c r="Z501" s="312"/>
      <c r="AA501" s="312"/>
      <c r="AB501" s="312"/>
      <c r="AC501" s="310">
        <f>IF(Y501="","",SUM(Y$500:Y501))</f>
        <v>0</v>
      </c>
      <c r="AD501" s="310"/>
      <c r="AE501" s="310"/>
      <c r="AF501" s="311"/>
    </row>
    <row r="502" spans="1:32" s="23" customFormat="1" ht="15.75" customHeight="1">
      <c r="A502" s="116" t="str">
        <f t="shared" si="81"/>
        <v/>
      </c>
      <c r="B502" s="100"/>
      <c r="F502" s="265">
        <f t="shared" si="82"/>
        <v>4</v>
      </c>
      <c r="G502" s="266"/>
      <c r="H502" s="266"/>
      <c r="I502" s="231">
        <f t="shared" si="83"/>
        <v>5</v>
      </c>
      <c r="J502" s="231"/>
      <c r="K502" s="231"/>
      <c r="L502" s="306">
        <f t="shared" si="84"/>
        <v>15750</v>
      </c>
      <c r="M502" s="266"/>
      <c r="N502" s="266"/>
      <c r="O502" s="266"/>
      <c r="P502" s="266">
        <f t="shared" si="86"/>
        <v>4.6694339999999999</v>
      </c>
      <c r="Q502" s="266"/>
      <c r="R502" s="266"/>
      <c r="S502" s="266"/>
      <c r="T502" s="266"/>
      <c r="U502" s="266">
        <f t="shared" si="87"/>
        <v>1.47</v>
      </c>
      <c r="V502" s="266"/>
      <c r="W502" s="266"/>
      <c r="X502" s="266"/>
      <c r="Y502" s="312">
        <f t="shared" si="85"/>
        <v>7.35</v>
      </c>
      <c r="Z502" s="312"/>
      <c r="AA502" s="312"/>
      <c r="AB502" s="312"/>
      <c r="AC502" s="310">
        <f>IF(Y502="","",SUM(Y$500:Y502))</f>
        <v>7.35</v>
      </c>
      <c r="AD502" s="310"/>
      <c r="AE502" s="310"/>
      <c r="AF502" s="311"/>
    </row>
    <row r="503" spans="1:32" s="23" customFormat="1" ht="15.75" customHeight="1">
      <c r="A503" s="116" t="str">
        <f t="shared" si="81"/>
        <v/>
      </c>
      <c r="B503" s="100"/>
      <c r="F503" s="265">
        <f t="shared" si="82"/>
        <v>5</v>
      </c>
      <c r="G503" s="266"/>
      <c r="H503" s="266"/>
      <c r="I503" s="231">
        <f t="shared" si="83"/>
        <v>5</v>
      </c>
      <c r="J503" s="231"/>
      <c r="K503" s="231"/>
      <c r="L503" s="306">
        <f t="shared" si="84"/>
        <v>15750</v>
      </c>
      <c r="M503" s="266"/>
      <c r="N503" s="266"/>
      <c r="O503" s="266"/>
      <c r="P503" s="266">
        <f t="shared" si="86"/>
        <v>4.6694339999999999</v>
      </c>
      <c r="Q503" s="266"/>
      <c r="R503" s="266"/>
      <c r="S503" s="266"/>
      <c r="T503" s="266"/>
      <c r="U503" s="266">
        <f t="shared" si="87"/>
        <v>1.47</v>
      </c>
      <c r="V503" s="266"/>
      <c r="W503" s="266"/>
      <c r="X503" s="266"/>
      <c r="Y503" s="312">
        <f t="shared" si="85"/>
        <v>7.35</v>
      </c>
      <c r="Z503" s="312"/>
      <c r="AA503" s="312"/>
      <c r="AB503" s="312"/>
      <c r="AC503" s="310">
        <f>IF(Y503="","",SUM(Y$500:Y503))</f>
        <v>14.7</v>
      </c>
      <c r="AD503" s="310"/>
      <c r="AE503" s="310"/>
      <c r="AF503" s="311"/>
    </row>
    <row r="504" spans="1:32" s="23" customFormat="1" ht="15.75" customHeight="1">
      <c r="A504" s="116" t="str">
        <f t="shared" si="81"/>
        <v/>
      </c>
      <c r="B504" s="100"/>
      <c r="F504" s="265">
        <f t="shared" si="82"/>
        <v>6</v>
      </c>
      <c r="G504" s="266"/>
      <c r="H504" s="266"/>
      <c r="I504" s="231">
        <f t="shared" si="83"/>
        <v>5.1999998092651367</v>
      </c>
      <c r="J504" s="231"/>
      <c r="K504" s="231"/>
      <c r="L504" s="306">
        <f t="shared" si="84"/>
        <v>15750</v>
      </c>
      <c r="M504" s="266"/>
      <c r="N504" s="266"/>
      <c r="O504" s="266"/>
      <c r="P504" s="266">
        <f t="shared" si="86"/>
        <v>4.6694339999999999</v>
      </c>
      <c r="Q504" s="266"/>
      <c r="R504" s="266"/>
      <c r="S504" s="266"/>
      <c r="T504" s="266"/>
      <c r="U504" s="266">
        <f t="shared" si="87"/>
        <v>1.47</v>
      </c>
      <c r="V504" s="266"/>
      <c r="W504" s="266"/>
      <c r="X504" s="266"/>
      <c r="Y504" s="312">
        <f t="shared" si="85"/>
        <v>7.6440000000000001</v>
      </c>
      <c r="Z504" s="312"/>
      <c r="AA504" s="312"/>
      <c r="AB504" s="312"/>
      <c r="AC504" s="310">
        <f>IF(Y504="","",SUM(Y$500:Y504))</f>
        <v>22.344000000000001</v>
      </c>
      <c r="AD504" s="310"/>
      <c r="AE504" s="310"/>
      <c r="AF504" s="311"/>
    </row>
    <row r="505" spans="1:32" s="23" customFormat="1" ht="15.75" customHeight="1">
      <c r="A505" s="116" t="str">
        <f t="shared" si="81"/>
        <v/>
      </c>
      <c r="B505" s="100"/>
      <c r="F505" s="265">
        <f t="shared" si="82"/>
        <v>7</v>
      </c>
      <c r="G505" s="266"/>
      <c r="H505" s="266"/>
      <c r="I505" s="231">
        <f t="shared" si="83"/>
        <v>2.5499999523162842</v>
      </c>
      <c r="J505" s="231"/>
      <c r="K505" s="231"/>
      <c r="L505" s="306">
        <f t="shared" si="84"/>
        <v>44410</v>
      </c>
      <c r="M505" s="266"/>
      <c r="N505" s="266"/>
      <c r="O505" s="266"/>
      <c r="P505" s="266">
        <f t="shared" si="86"/>
        <v>13.166321</v>
      </c>
      <c r="Q505" s="266"/>
      <c r="R505" s="266"/>
      <c r="S505" s="266"/>
      <c r="T505" s="266"/>
      <c r="U505" s="266">
        <f t="shared" si="87"/>
        <v>1.9049</v>
      </c>
      <c r="V505" s="266"/>
      <c r="W505" s="266"/>
      <c r="X505" s="266"/>
      <c r="Y505" s="312">
        <f t="shared" si="85"/>
        <v>4.8574999999999999</v>
      </c>
      <c r="Z505" s="312"/>
      <c r="AA505" s="312"/>
      <c r="AB505" s="312"/>
      <c r="AC505" s="310">
        <f>IF(Y505="","",SUM(Y$500:Y505))</f>
        <v>27.201500000000003</v>
      </c>
      <c r="AD505" s="310"/>
      <c r="AE505" s="310"/>
      <c r="AF505" s="311"/>
    </row>
    <row r="506" spans="1:32" s="23" customFormat="1" ht="15.75" customHeight="1">
      <c r="A506" s="116" t="str">
        <f t="shared" si="81"/>
        <v/>
      </c>
      <c r="B506" s="100"/>
      <c r="F506" s="265">
        <f t="shared" si="82"/>
        <v>8</v>
      </c>
      <c r="G506" s="266"/>
      <c r="H506" s="266"/>
      <c r="I506" s="231">
        <f t="shared" si="83"/>
        <v>3.7799999713897705</v>
      </c>
      <c r="J506" s="231"/>
      <c r="K506" s="231"/>
      <c r="L506" s="306">
        <f t="shared" si="84"/>
        <v>33800</v>
      </c>
      <c r="M506" s="266"/>
      <c r="N506" s="266"/>
      <c r="O506" s="266"/>
      <c r="P506" s="266">
        <f t="shared" si="86"/>
        <v>10.020752999999999</v>
      </c>
      <c r="Q506" s="266"/>
      <c r="R506" s="266"/>
      <c r="S506" s="266"/>
      <c r="T506" s="266"/>
      <c r="U506" s="266">
        <f t="shared" si="87"/>
        <v>1.7791999999999999</v>
      </c>
      <c r="V506" s="266"/>
      <c r="W506" s="266"/>
      <c r="X506" s="266"/>
      <c r="Y506" s="312">
        <f t="shared" si="85"/>
        <v>6.7253999999999996</v>
      </c>
      <c r="Z506" s="312"/>
      <c r="AA506" s="312"/>
      <c r="AB506" s="312"/>
      <c r="AC506" s="310">
        <f>IF(Y506="","",SUM(Y$500:Y506))</f>
        <v>33.926900000000003</v>
      </c>
      <c r="AD506" s="310"/>
      <c r="AE506" s="310"/>
      <c r="AF506" s="311"/>
    </row>
    <row r="507" spans="1:32" s="23" customFormat="1" ht="15.75" customHeight="1">
      <c r="A507" s="116" t="str">
        <f t="shared" si="81"/>
        <v/>
      </c>
      <c r="B507" s="100"/>
      <c r="F507" s="265">
        <f t="shared" si="82"/>
        <v>9</v>
      </c>
      <c r="G507" s="266"/>
      <c r="H507" s="266"/>
      <c r="I507" s="231">
        <f t="shared" si="83"/>
        <v>1.8999999761581421</v>
      </c>
      <c r="J507" s="231"/>
      <c r="K507" s="231"/>
      <c r="L507" s="306">
        <f t="shared" si="84"/>
        <v>115950</v>
      </c>
      <c r="M507" s="266"/>
      <c r="N507" s="266"/>
      <c r="O507" s="266"/>
      <c r="P507" s="266">
        <f t="shared" si="86"/>
        <v>34.375926</v>
      </c>
      <c r="Q507" s="266"/>
      <c r="R507" s="266"/>
      <c r="S507" s="266"/>
      <c r="T507" s="266"/>
      <c r="U507" s="266">
        <f t="shared" si="87"/>
        <v>2.4214000000000002</v>
      </c>
      <c r="V507" s="266"/>
      <c r="W507" s="266"/>
      <c r="X507" s="266"/>
      <c r="Y507" s="312">
        <f t="shared" si="85"/>
        <v>4.6006999999999998</v>
      </c>
      <c r="Z507" s="312"/>
      <c r="AA507" s="312"/>
      <c r="AB507" s="312"/>
      <c r="AC507" s="310">
        <f>IF(Y507="","",SUM(Y$500:Y507))</f>
        <v>38.527600000000007</v>
      </c>
      <c r="AD507" s="310"/>
      <c r="AE507" s="310"/>
      <c r="AF507" s="311"/>
    </row>
    <row r="508" spans="1:32" s="23" customFormat="1" ht="15.75" customHeight="1">
      <c r="A508" s="116" t="str">
        <f t="shared" si="81"/>
        <v>×</v>
      </c>
      <c r="B508" s="100"/>
      <c r="F508" s="265" t="str">
        <f t="shared" si="82"/>
        <v/>
      </c>
      <c r="G508" s="266"/>
      <c r="H508" s="266"/>
      <c r="I508" s="231">
        <f t="shared" si="83"/>
        <v>0</v>
      </c>
      <c r="J508" s="231"/>
      <c r="K508" s="231"/>
      <c r="L508" s="306" t="str">
        <f t="shared" si="84"/>
        <v/>
      </c>
      <c r="M508" s="266"/>
      <c r="N508" s="266"/>
      <c r="O508" s="266"/>
      <c r="P508" s="266" t="str">
        <f t="shared" si="86"/>
        <v/>
      </c>
      <c r="Q508" s="266"/>
      <c r="R508" s="266"/>
      <c r="S508" s="266"/>
      <c r="T508" s="266"/>
      <c r="U508" s="266" t="str">
        <f t="shared" si="87"/>
        <v/>
      </c>
      <c r="V508" s="266"/>
      <c r="W508" s="266"/>
      <c r="X508" s="266"/>
      <c r="Y508" s="312" t="str">
        <f t="shared" si="85"/>
        <v/>
      </c>
      <c r="Z508" s="312"/>
      <c r="AA508" s="312"/>
      <c r="AB508" s="312"/>
      <c r="AC508" s="310" t="str">
        <f>IF(Y508="","",SUM(Y$500:Y508))</f>
        <v/>
      </c>
      <c r="AD508" s="310"/>
      <c r="AE508" s="310"/>
      <c r="AF508" s="311"/>
    </row>
    <row r="509" spans="1:32" s="23" customFormat="1" ht="15.75" customHeight="1">
      <c r="A509" s="116" t="str">
        <f t="shared" si="81"/>
        <v>×</v>
      </c>
      <c r="B509" s="100"/>
      <c r="F509" s="265" t="str">
        <f t="shared" si="82"/>
        <v/>
      </c>
      <c r="G509" s="266"/>
      <c r="H509" s="266"/>
      <c r="I509" s="231">
        <f t="shared" si="83"/>
        <v>0</v>
      </c>
      <c r="J509" s="231"/>
      <c r="K509" s="231"/>
      <c r="L509" s="306" t="str">
        <f t="shared" si="84"/>
        <v/>
      </c>
      <c r="M509" s="266"/>
      <c r="N509" s="266"/>
      <c r="O509" s="266"/>
      <c r="P509" s="266" t="str">
        <f t="shared" si="86"/>
        <v/>
      </c>
      <c r="Q509" s="266"/>
      <c r="R509" s="266"/>
      <c r="S509" s="266"/>
      <c r="T509" s="266"/>
      <c r="U509" s="266" t="str">
        <f t="shared" si="87"/>
        <v/>
      </c>
      <c r="V509" s="266"/>
      <c r="W509" s="266"/>
      <c r="X509" s="266"/>
      <c r="Y509" s="312" t="str">
        <f t="shared" si="85"/>
        <v/>
      </c>
      <c r="Z509" s="312"/>
      <c r="AA509" s="312"/>
      <c r="AB509" s="312"/>
      <c r="AC509" s="310" t="str">
        <f>IF(Y509="","",SUM(Y$500:Y509))</f>
        <v/>
      </c>
      <c r="AD509" s="310"/>
      <c r="AE509" s="310"/>
      <c r="AF509" s="311"/>
    </row>
    <row r="510" spans="1:32" s="23" customFormat="1" ht="15.75" customHeight="1">
      <c r="A510" s="116" t="str">
        <f t="shared" si="81"/>
        <v>×</v>
      </c>
      <c r="B510" s="100"/>
      <c r="F510" s="265" t="str">
        <f t="shared" si="82"/>
        <v/>
      </c>
      <c r="G510" s="266"/>
      <c r="H510" s="266"/>
      <c r="I510" s="231">
        <f t="shared" si="83"/>
        <v>0</v>
      </c>
      <c r="J510" s="231"/>
      <c r="K510" s="231"/>
      <c r="L510" s="306" t="str">
        <f t="shared" si="84"/>
        <v/>
      </c>
      <c r="M510" s="266"/>
      <c r="N510" s="266"/>
      <c r="O510" s="266"/>
      <c r="P510" s="266" t="str">
        <f t="shared" si="86"/>
        <v/>
      </c>
      <c r="Q510" s="266"/>
      <c r="R510" s="266"/>
      <c r="S510" s="266"/>
      <c r="T510" s="266"/>
      <c r="U510" s="266" t="str">
        <f t="shared" si="87"/>
        <v/>
      </c>
      <c r="V510" s="266"/>
      <c r="W510" s="266"/>
      <c r="X510" s="266"/>
      <c r="Y510" s="312" t="str">
        <f t="shared" si="85"/>
        <v/>
      </c>
      <c r="Z510" s="312"/>
      <c r="AA510" s="312"/>
      <c r="AB510" s="312"/>
      <c r="AC510" s="310" t="str">
        <f>IF(Y510="","",SUM(Y$500:Y510))</f>
        <v/>
      </c>
      <c r="AD510" s="310"/>
      <c r="AE510" s="310"/>
      <c r="AF510" s="311"/>
    </row>
    <row r="511" spans="1:32" s="23" customFormat="1" ht="15.75" customHeight="1">
      <c r="A511" s="116" t="str">
        <f t="shared" si="81"/>
        <v>×</v>
      </c>
      <c r="B511" s="100"/>
      <c r="F511" s="265" t="str">
        <f t="shared" si="82"/>
        <v/>
      </c>
      <c r="G511" s="266"/>
      <c r="H511" s="266"/>
      <c r="I511" s="231">
        <f t="shared" si="83"/>
        <v>0</v>
      </c>
      <c r="J511" s="231"/>
      <c r="K511" s="231"/>
      <c r="L511" s="306" t="str">
        <f t="shared" si="84"/>
        <v/>
      </c>
      <c r="M511" s="266"/>
      <c r="N511" s="266"/>
      <c r="O511" s="266"/>
      <c r="P511" s="266" t="str">
        <f t="shared" si="86"/>
        <v/>
      </c>
      <c r="Q511" s="266"/>
      <c r="R511" s="266"/>
      <c r="S511" s="266"/>
      <c r="T511" s="266"/>
      <c r="U511" s="266" t="str">
        <f t="shared" si="87"/>
        <v/>
      </c>
      <c r="V511" s="266"/>
      <c r="W511" s="266"/>
      <c r="X511" s="266"/>
      <c r="Y511" s="312" t="str">
        <f t="shared" si="85"/>
        <v/>
      </c>
      <c r="Z511" s="312"/>
      <c r="AA511" s="312"/>
      <c r="AB511" s="312"/>
      <c r="AC511" s="310" t="str">
        <f>IF(Y511="","",SUM(Y$500:Y511))</f>
        <v/>
      </c>
      <c r="AD511" s="310"/>
      <c r="AE511" s="310"/>
      <c r="AF511" s="311"/>
    </row>
    <row r="512" spans="1:32" s="23" customFormat="1" ht="15.75" customHeight="1">
      <c r="A512" s="116" t="str">
        <f t="shared" si="81"/>
        <v>×</v>
      </c>
      <c r="B512" s="100"/>
      <c r="F512" s="265" t="str">
        <f t="shared" si="82"/>
        <v/>
      </c>
      <c r="G512" s="266"/>
      <c r="H512" s="266"/>
      <c r="I512" s="231">
        <f t="shared" si="83"/>
        <v>0</v>
      </c>
      <c r="J512" s="231"/>
      <c r="K512" s="231"/>
      <c r="L512" s="306" t="str">
        <f t="shared" si="84"/>
        <v/>
      </c>
      <c r="M512" s="266"/>
      <c r="N512" s="266"/>
      <c r="O512" s="266"/>
      <c r="P512" s="266" t="str">
        <f t="shared" si="86"/>
        <v/>
      </c>
      <c r="Q512" s="266"/>
      <c r="R512" s="266"/>
      <c r="S512" s="266"/>
      <c r="T512" s="266"/>
      <c r="U512" s="266" t="str">
        <f t="shared" si="87"/>
        <v/>
      </c>
      <c r="V512" s="266"/>
      <c r="W512" s="266"/>
      <c r="X512" s="266"/>
      <c r="Y512" s="312" t="str">
        <f t="shared" si="85"/>
        <v/>
      </c>
      <c r="Z512" s="312"/>
      <c r="AA512" s="312"/>
      <c r="AB512" s="312"/>
      <c r="AC512" s="310" t="str">
        <f>IF(Y512="","",SUM(Y$500:Y512))</f>
        <v/>
      </c>
      <c r="AD512" s="310"/>
      <c r="AE512" s="310"/>
      <c r="AF512" s="311"/>
    </row>
    <row r="513" spans="1:62" s="23" customFormat="1" ht="15.75" customHeight="1">
      <c r="A513" s="116" t="str">
        <f t="shared" si="81"/>
        <v>×</v>
      </c>
      <c r="B513" s="100"/>
      <c r="F513" s="265" t="str">
        <f t="shared" si="82"/>
        <v/>
      </c>
      <c r="G513" s="266"/>
      <c r="H513" s="266"/>
      <c r="I513" s="231">
        <f t="shared" si="83"/>
        <v>0</v>
      </c>
      <c r="J513" s="231"/>
      <c r="K513" s="231"/>
      <c r="L513" s="306" t="str">
        <f t="shared" si="84"/>
        <v/>
      </c>
      <c r="M513" s="266"/>
      <c r="N513" s="266"/>
      <c r="O513" s="266"/>
      <c r="P513" s="266" t="str">
        <f t="shared" si="86"/>
        <v/>
      </c>
      <c r="Q513" s="266"/>
      <c r="R513" s="266"/>
      <c r="S513" s="266"/>
      <c r="T513" s="266"/>
      <c r="U513" s="266" t="str">
        <f t="shared" si="87"/>
        <v/>
      </c>
      <c r="V513" s="266"/>
      <c r="W513" s="266"/>
      <c r="X513" s="266"/>
      <c r="Y513" s="312" t="str">
        <f t="shared" si="85"/>
        <v/>
      </c>
      <c r="Z513" s="312"/>
      <c r="AA513" s="312"/>
      <c r="AB513" s="312"/>
      <c r="AC513" s="310" t="str">
        <f>IF(Y513="","",SUM(Y$500:Y513))</f>
        <v/>
      </c>
      <c r="AD513" s="310"/>
      <c r="AE513" s="310"/>
      <c r="AF513" s="311"/>
    </row>
    <row r="514" spans="1:62" s="23" customFormat="1" ht="15.75" customHeight="1">
      <c r="A514" s="116" t="str">
        <f t="shared" si="81"/>
        <v>×</v>
      </c>
      <c r="B514" s="100"/>
      <c r="F514" s="265" t="str">
        <f t="shared" si="82"/>
        <v/>
      </c>
      <c r="G514" s="266"/>
      <c r="H514" s="266"/>
      <c r="I514" s="231">
        <f t="shared" si="83"/>
        <v>0</v>
      </c>
      <c r="J514" s="231"/>
      <c r="K514" s="231"/>
      <c r="L514" s="306" t="str">
        <f t="shared" si="84"/>
        <v/>
      </c>
      <c r="M514" s="266"/>
      <c r="N514" s="266"/>
      <c r="O514" s="266"/>
      <c r="P514" s="266" t="str">
        <f t="shared" si="86"/>
        <v/>
      </c>
      <c r="Q514" s="266"/>
      <c r="R514" s="266"/>
      <c r="S514" s="266"/>
      <c r="T514" s="266"/>
      <c r="U514" s="266" t="str">
        <f t="shared" si="87"/>
        <v/>
      </c>
      <c r="V514" s="266"/>
      <c r="W514" s="266"/>
      <c r="X514" s="266"/>
      <c r="Y514" s="312" t="str">
        <f t="shared" si="85"/>
        <v/>
      </c>
      <c r="Z514" s="312"/>
      <c r="AA514" s="312"/>
      <c r="AB514" s="312"/>
      <c r="AC514" s="310" t="str">
        <f>IF(Y514="","",SUM(Y$500:Y514))</f>
        <v/>
      </c>
      <c r="AD514" s="310"/>
      <c r="AE514" s="310"/>
      <c r="AF514" s="311"/>
    </row>
    <row r="515" spans="1:62" s="23" customFormat="1" ht="15.75" customHeight="1">
      <c r="A515" s="116" t="str">
        <f t="shared" si="81"/>
        <v>×</v>
      </c>
      <c r="B515" s="100"/>
      <c r="F515" s="269" t="str">
        <f t="shared" si="82"/>
        <v/>
      </c>
      <c r="G515" s="270"/>
      <c r="H515" s="270"/>
      <c r="I515" s="252">
        <f t="shared" si="83"/>
        <v>0</v>
      </c>
      <c r="J515" s="252"/>
      <c r="K515" s="252"/>
      <c r="L515" s="513" t="str">
        <f t="shared" si="84"/>
        <v/>
      </c>
      <c r="M515" s="270"/>
      <c r="N515" s="270"/>
      <c r="O515" s="270"/>
      <c r="P515" s="270" t="str">
        <f t="shared" si="86"/>
        <v/>
      </c>
      <c r="Q515" s="270"/>
      <c r="R515" s="270"/>
      <c r="S515" s="270"/>
      <c r="T515" s="270"/>
      <c r="U515" s="270" t="str">
        <f t="shared" si="87"/>
        <v/>
      </c>
      <c r="V515" s="270"/>
      <c r="W515" s="270"/>
      <c r="X515" s="270"/>
      <c r="Y515" s="512" t="str">
        <f t="shared" si="85"/>
        <v/>
      </c>
      <c r="Z515" s="512"/>
      <c r="AA515" s="512"/>
      <c r="AB515" s="512"/>
      <c r="AC515" s="441" t="str">
        <f>IF(Y515="","",SUM(Y$500:Y515))</f>
        <v/>
      </c>
      <c r="AD515" s="441"/>
      <c r="AE515" s="441"/>
      <c r="AF515" s="442"/>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385" t="s">
        <v>146</v>
      </c>
      <c r="W516" s="385"/>
      <c r="X516" s="35" t="s">
        <v>26</v>
      </c>
      <c r="Y516" s="440">
        <f>Y491</f>
        <v>3373</v>
      </c>
      <c r="Z516" s="440"/>
      <c r="AA516" s="440"/>
      <c r="AB516" s="440"/>
      <c r="AC516" s="440"/>
      <c r="AD516" s="407" t="s">
        <v>162</v>
      </c>
      <c r="AE516" s="407"/>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424</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62" t="s">
        <v>425</v>
      </c>
      <c r="G519" s="262"/>
      <c r="H519" s="22" t="s">
        <v>426</v>
      </c>
      <c r="I519" s="296">
        <v>10.300000190734863</v>
      </c>
      <c r="J519" s="296"/>
      <c r="K519" s="296"/>
      <c r="L519" s="22" t="s">
        <v>427</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588</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9" t="s">
        <v>77</v>
      </c>
      <c r="G523" s="245"/>
      <c r="H523" s="245"/>
      <c r="I523" s="301" t="s">
        <v>155</v>
      </c>
      <c r="J523" s="302"/>
      <c r="K523" s="302"/>
      <c r="L523" s="245" t="s">
        <v>156</v>
      </c>
      <c r="M523" s="245"/>
      <c r="N523" s="245"/>
      <c r="O523" s="245"/>
      <c r="P523" s="245" t="s">
        <v>160</v>
      </c>
      <c r="Q523" s="245"/>
      <c r="R523" s="245"/>
      <c r="S523" s="245"/>
      <c r="T523" s="245"/>
      <c r="U523" s="245" t="s">
        <v>157</v>
      </c>
      <c r="V523" s="245"/>
      <c r="W523" s="245"/>
      <c r="X523" s="245"/>
      <c r="Y523" s="245" t="s">
        <v>158</v>
      </c>
      <c r="Z523" s="245"/>
      <c r="AA523" s="245"/>
      <c r="AB523" s="245"/>
      <c r="AC523" s="245" t="s">
        <v>159</v>
      </c>
      <c r="AD523" s="245"/>
      <c r="AE523" s="245"/>
      <c r="AF523" s="404"/>
    </row>
    <row r="524" spans="1:62" s="23" customFormat="1" ht="15.75" customHeight="1">
      <c r="F524" s="300"/>
      <c r="G524" s="246"/>
      <c r="H524" s="246"/>
      <c r="I524" s="303"/>
      <c r="J524" s="303"/>
      <c r="K524" s="303"/>
      <c r="L524" s="246"/>
      <c r="M524" s="246"/>
      <c r="N524" s="246"/>
      <c r="O524" s="246"/>
      <c r="P524" s="246"/>
      <c r="Q524" s="246"/>
      <c r="R524" s="246"/>
      <c r="S524" s="246"/>
      <c r="T524" s="246"/>
      <c r="U524" s="246"/>
      <c r="V524" s="246"/>
      <c r="W524" s="246"/>
      <c r="X524" s="246"/>
      <c r="Y524" s="246"/>
      <c r="Z524" s="246"/>
      <c r="AA524" s="246"/>
      <c r="AB524" s="246"/>
      <c r="AC524" s="246"/>
      <c r="AD524" s="246"/>
      <c r="AE524" s="246"/>
      <c r="AF524" s="406"/>
    </row>
    <row r="525" spans="1:62" s="23" customFormat="1" ht="15.75" customHeight="1">
      <c r="A525" s="110" t="str">
        <f>IF(F525="","×","")</f>
        <v/>
      </c>
      <c r="B525" s="100"/>
      <c r="F525" s="304">
        <f t="shared" ref="F525:F540" si="88">IF(G157="","",G157)</f>
        <v>2</v>
      </c>
      <c r="G525" s="226"/>
      <c r="H525" s="226"/>
      <c r="I525" s="225">
        <f t="shared" ref="I525:I540" si="89">I500</f>
        <v>3.4200000762939453</v>
      </c>
      <c r="J525" s="225"/>
      <c r="K525" s="225"/>
      <c r="L525" s="326">
        <f t="shared" ref="L525:L540" si="90">Z282</f>
        <v>8200</v>
      </c>
      <c r="M525" s="258"/>
      <c r="N525" s="258"/>
      <c r="O525" s="258"/>
      <c r="P525" s="258">
        <f t="shared" ref="P525:P540" si="91">IF(L525="","",ROUND(L525/$Y$541,6))</f>
        <v>2.4310700000000001</v>
      </c>
      <c r="Q525" s="258"/>
      <c r="R525" s="258"/>
      <c r="S525" s="258"/>
      <c r="T525" s="258"/>
      <c r="U525" s="258">
        <f>IF(P525="","",ROUND(P525^0.25,4))</f>
        <v>1.2486999999999999</v>
      </c>
      <c r="V525" s="258"/>
      <c r="W525" s="258"/>
      <c r="X525" s="258"/>
      <c r="Y525" s="307">
        <f t="shared" ref="Y525:Y540" si="92">IF(U525="","",ROUND(U525*I525,4))</f>
        <v>4.2706</v>
      </c>
      <c r="Z525" s="307"/>
      <c r="AA525" s="307"/>
      <c r="AB525" s="307"/>
      <c r="AC525" s="502">
        <f>IF(Y525="","",SUM(Y$525:Y525))</f>
        <v>4.2706</v>
      </c>
      <c r="AD525" s="502"/>
      <c r="AE525" s="502"/>
      <c r="AF525" s="503"/>
    </row>
    <row r="526" spans="1:62" s="23" customFormat="1" ht="15.75" customHeight="1">
      <c r="A526" s="110" t="str">
        <f t="shared" ref="A526:A540" si="93">IF(F526="","×","")</f>
        <v/>
      </c>
      <c r="B526" s="100"/>
      <c r="F526" s="265">
        <f t="shared" si="88"/>
        <v>3</v>
      </c>
      <c r="G526" s="266"/>
      <c r="H526" s="266"/>
      <c r="I526" s="231">
        <f t="shared" si="89"/>
        <v>3.1500000953674316</v>
      </c>
      <c r="J526" s="231"/>
      <c r="K526" s="231"/>
      <c r="L526" s="267">
        <f t="shared" si="90"/>
        <v>0</v>
      </c>
      <c r="M526" s="230"/>
      <c r="N526" s="230"/>
      <c r="O526" s="230"/>
      <c r="P526" s="230">
        <f t="shared" si="91"/>
        <v>0</v>
      </c>
      <c r="Q526" s="230"/>
      <c r="R526" s="230"/>
      <c r="S526" s="230"/>
      <c r="T526" s="230"/>
      <c r="U526" s="230">
        <f t="shared" ref="U526:U540" si="94">IF(P526="","",ROUND(P526^0.25,4))</f>
        <v>0</v>
      </c>
      <c r="V526" s="230"/>
      <c r="W526" s="230"/>
      <c r="X526" s="230"/>
      <c r="Y526" s="308">
        <f t="shared" si="92"/>
        <v>0</v>
      </c>
      <c r="Z526" s="308"/>
      <c r="AA526" s="308"/>
      <c r="AB526" s="308"/>
      <c r="AC526" s="310">
        <f>IF(Y526="","",SUM(Y$525:Y526))</f>
        <v>4.2706</v>
      </c>
      <c r="AD526" s="310"/>
      <c r="AE526" s="310"/>
      <c r="AF526" s="311"/>
    </row>
    <row r="527" spans="1:62" s="23" customFormat="1" ht="15.75" customHeight="1">
      <c r="A527" s="110" t="str">
        <f t="shared" si="93"/>
        <v/>
      </c>
      <c r="B527" s="100"/>
      <c r="F527" s="265">
        <f t="shared" si="88"/>
        <v>4</v>
      </c>
      <c r="G527" s="266"/>
      <c r="H527" s="266"/>
      <c r="I527" s="231">
        <f t="shared" si="89"/>
        <v>5</v>
      </c>
      <c r="J527" s="231"/>
      <c r="K527" s="231"/>
      <c r="L527" s="267">
        <f t="shared" si="90"/>
        <v>15750</v>
      </c>
      <c r="M527" s="230"/>
      <c r="N527" s="230"/>
      <c r="O527" s="230"/>
      <c r="P527" s="230">
        <f t="shared" si="91"/>
        <v>4.6694339999999999</v>
      </c>
      <c r="Q527" s="230"/>
      <c r="R527" s="230"/>
      <c r="S527" s="230"/>
      <c r="T527" s="230"/>
      <c r="U527" s="230">
        <f t="shared" si="94"/>
        <v>1.47</v>
      </c>
      <c r="V527" s="230"/>
      <c r="W527" s="230"/>
      <c r="X527" s="230"/>
      <c r="Y527" s="308">
        <f t="shared" si="92"/>
        <v>7.35</v>
      </c>
      <c r="Z527" s="308"/>
      <c r="AA527" s="308"/>
      <c r="AB527" s="308"/>
      <c r="AC527" s="310">
        <f>IF(Y527="","",SUM(Y$525:Y527))</f>
        <v>11.6206</v>
      </c>
      <c r="AD527" s="310"/>
      <c r="AE527" s="310"/>
      <c r="AF527" s="311"/>
    </row>
    <row r="528" spans="1:62" s="23" customFormat="1" ht="15.75" customHeight="1">
      <c r="A528" s="110" t="str">
        <f t="shared" si="93"/>
        <v/>
      </c>
      <c r="B528" s="100"/>
      <c r="F528" s="265">
        <f t="shared" si="88"/>
        <v>5</v>
      </c>
      <c r="G528" s="266"/>
      <c r="H528" s="266"/>
      <c r="I528" s="231">
        <f t="shared" si="89"/>
        <v>5</v>
      </c>
      <c r="J528" s="231"/>
      <c r="K528" s="231"/>
      <c r="L528" s="267">
        <f t="shared" si="90"/>
        <v>15750</v>
      </c>
      <c r="M528" s="230"/>
      <c r="N528" s="230"/>
      <c r="O528" s="230"/>
      <c r="P528" s="230">
        <f t="shared" si="91"/>
        <v>4.6694339999999999</v>
      </c>
      <c r="Q528" s="230"/>
      <c r="R528" s="230"/>
      <c r="S528" s="230"/>
      <c r="T528" s="230"/>
      <c r="U528" s="230">
        <f t="shared" si="94"/>
        <v>1.47</v>
      </c>
      <c r="V528" s="230"/>
      <c r="W528" s="230"/>
      <c r="X528" s="230"/>
      <c r="Y528" s="308">
        <f t="shared" si="92"/>
        <v>7.35</v>
      </c>
      <c r="Z528" s="308"/>
      <c r="AA528" s="308"/>
      <c r="AB528" s="308"/>
      <c r="AC528" s="310">
        <f>IF(Y528="","",SUM(Y$525:Y528))</f>
        <v>18.970599999999997</v>
      </c>
      <c r="AD528" s="310"/>
      <c r="AE528" s="310"/>
      <c r="AF528" s="311"/>
    </row>
    <row r="529" spans="1:62" s="23" customFormat="1" ht="15.75" customHeight="1">
      <c r="A529" s="110" t="str">
        <f t="shared" si="93"/>
        <v/>
      </c>
      <c r="B529" s="100"/>
      <c r="F529" s="265">
        <f t="shared" si="88"/>
        <v>6</v>
      </c>
      <c r="G529" s="266"/>
      <c r="H529" s="266"/>
      <c r="I529" s="231">
        <f t="shared" si="89"/>
        <v>5.1999998092651367</v>
      </c>
      <c r="J529" s="231"/>
      <c r="K529" s="231"/>
      <c r="L529" s="267">
        <f t="shared" si="90"/>
        <v>15750</v>
      </c>
      <c r="M529" s="230"/>
      <c r="N529" s="230"/>
      <c r="O529" s="230"/>
      <c r="P529" s="230">
        <f t="shared" si="91"/>
        <v>4.6694339999999999</v>
      </c>
      <c r="Q529" s="230"/>
      <c r="R529" s="230"/>
      <c r="S529" s="230"/>
      <c r="T529" s="230"/>
      <c r="U529" s="230">
        <f t="shared" si="94"/>
        <v>1.47</v>
      </c>
      <c r="V529" s="230"/>
      <c r="W529" s="230"/>
      <c r="X529" s="230"/>
      <c r="Y529" s="308">
        <f t="shared" si="92"/>
        <v>7.6440000000000001</v>
      </c>
      <c r="Z529" s="308"/>
      <c r="AA529" s="308"/>
      <c r="AB529" s="308"/>
      <c r="AC529" s="310">
        <f>IF(Y529="","",SUM(Y$525:Y529))</f>
        <v>26.614599999999996</v>
      </c>
      <c r="AD529" s="310"/>
      <c r="AE529" s="310"/>
      <c r="AF529" s="311"/>
    </row>
    <row r="530" spans="1:62" s="23" customFormat="1" ht="15.75" customHeight="1">
      <c r="A530" s="110" t="str">
        <f t="shared" si="93"/>
        <v/>
      </c>
      <c r="B530" s="100"/>
      <c r="F530" s="265">
        <f t="shared" si="88"/>
        <v>7</v>
      </c>
      <c r="G530" s="266"/>
      <c r="H530" s="266"/>
      <c r="I530" s="231">
        <f t="shared" si="89"/>
        <v>2.5499999523162842</v>
      </c>
      <c r="J530" s="231"/>
      <c r="K530" s="231"/>
      <c r="L530" s="267">
        <f t="shared" si="90"/>
        <v>44410</v>
      </c>
      <c r="M530" s="230"/>
      <c r="N530" s="230"/>
      <c r="O530" s="230"/>
      <c r="P530" s="230">
        <f t="shared" si="91"/>
        <v>13.166321</v>
      </c>
      <c r="Q530" s="230"/>
      <c r="R530" s="230"/>
      <c r="S530" s="230"/>
      <c r="T530" s="230"/>
      <c r="U530" s="230">
        <f t="shared" si="94"/>
        <v>1.9049</v>
      </c>
      <c r="V530" s="230"/>
      <c r="W530" s="230"/>
      <c r="X530" s="230"/>
      <c r="Y530" s="308">
        <f t="shared" si="92"/>
        <v>4.8574999999999999</v>
      </c>
      <c r="Z530" s="308"/>
      <c r="AA530" s="308"/>
      <c r="AB530" s="308"/>
      <c r="AC530" s="310">
        <f>IF(Y530="","",SUM(Y$525:Y530))</f>
        <v>31.472099999999998</v>
      </c>
      <c r="AD530" s="310"/>
      <c r="AE530" s="310"/>
      <c r="AF530" s="311"/>
    </row>
    <row r="531" spans="1:62" s="23" customFormat="1" ht="15.75" customHeight="1">
      <c r="A531" s="110" t="str">
        <f t="shared" si="93"/>
        <v/>
      </c>
      <c r="B531" s="100"/>
      <c r="F531" s="265">
        <f t="shared" si="88"/>
        <v>8</v>
      </c>
      <c r="G531" s="266"/>
      <c r="H531" s="266"/>
      <c r="I531" s="231">
        <f t="shared" si="89"/>
        <v>3.7799999713897705</v>
      </c>
      <c r="J531" s="231"/>
      <c r="K531" s="231"/>
      <c r="L531" s="267">
        <f t="shared" si="90"/>
        <v>33800</v>
      </c>
      <c r="M531" s="230"/>
      <c r="N531" s="230"/>
      <c r="O531" s="230"/>
      <c r="P531" s="230">
        <f t="shared" si="91"/>
        <v>10.020752999999999</v>
      </c>
      <c r="Q531" s="230"/>
      <c r="R531" s="230"/>
      <c r="S531" s="230"/>
      <c r="T531" s="230"/>
      <c r="U531" s="230">
        <f t="shared" si="94"/>
        <v>1.7791999999999999</v>
      </c>
      <c r="V531" s="230"/>
      <c r="W531" s="230"/>
      <c r="X531" s="230"/>
      <c r="Y531" s="308">
        <f t="shared" si="92"/>
        <v>6.7253999999999996</v>
      </c>
      <c r="Z531" s="308"/>
      <c r="AA531" s="308"/>
      <c r="AB531" s="308"/>
      <c r="AC531" s="310">
        <f>IF(Y531="","",SUM(Y$525:Y531))</f>
        <v>38.197499999999998</v>
      </c>
      <c r="AD531" s="310"/>
      <c r="AE531" s="310"/>
      <c r="AF531" s="311"/>
    </row>
    <row r="532" spans="1:62" s="23" customFormat="1" ht="15.75" customHeight="1">
      <c r="A532" s="110" t="str">
        <f t="shared" si="93"/>
        <v/>
      </c>
      <c r="B532" s="100"/>
      <c r="F532" s="265">
        <f t="shared" si="88"/>
        <v>9</v>
      </c>
      <c r="G532" s="266"/>
      <c r="H532" s="266"/>
      <c r="I532" s="231">
        <f t="shared" si="89"/>
        <v>1.8999999761581421</v>
      </c>
      <c r="J532" s="231"/>
      <c r="K532" s="231"/>
      <c r="L532" s="267">
        <f t="shared" si="90"/>
        <v>115950</v>
      </c>
      <c r="M532" s="230"/>
      <c r="N532" s="230"/>
      <c r="O532" s="230"/>
      <c r="P532" s="230">
        <f t="shared" si="91"/>
        <v>34.375926</v>
      </c>
      <c r="Q532" s="230"/>
      <c r="R532" s="230"/>
      <c r="S532" s="230"/>
      <c r="T532" s="230"/>
      <c r="U532" s="230">
        <f t="shared" si="94"/>
        <v>2.4214000000000002</v>
      </c>
      <c r="V532" s="230"/>
      <c r="W532" s="230"/>
      <c r="X532" s="230"/>
      <c r="Y532" s="308">
        <f t="shared" si="92"/>
        <v>4.6006999999999998</v>
      </c>
      <c r="Z532" s="308"/>
      <c r="AA532" s="308"/>
      <c r="AB532" s="308"/>
      <c r="AC532" s="310">
        <f>IF(Y532="","",SUM(Y$525:Y532))</f>
        <v>42.798199999999994</v>
      </c>
      <c r="AD532" s="310"/>
      <c r="AE532" s="310"/>
      <c r="AF532" s="311"/>
    </row>
    <row r="533" spans="1:62" s="23" customFormat="1" ht="15.75" customHeight="1">
      <c r="A533" s="110" t="str">
        <f t="shared" si="93"/>
        <v>×</v>
      </c>
      <c r="B533" s="100"/>
      <c r="F533" s="265" t="str">
        <f t="shared" si="88"/>
        <v/>
      </c>
      <c r="G533" s="266"/>
      <c r="H533" s="266"/>
      <c r="I533" s="231">
        <f t="shared" si="89"/>
        <v>0</v>
      </c>
      <c r="J533" s="231"/>
      <c r="K533" s="231"/>
      <c r="L533" s="267" t="str">
        <f t="shared" si="90"/>
        <v/>
      </c>
      <c r="M533" s="230"/>
      <c r="N533" s="230"/>
      <c r="O533" s="230"/>
      <c r="P533" s="230" t="str">
        <f t="shared" si="91"/>
        <v/>
      </c>
      <c r="Q533" s="230"/>
      <c r="R533" s="230"/>
      <c r="S533" s="230"/>
      <c r="T533" s="230"/>
      <c r="U533" s="230" t="str">
        <f t="shared" si="94"/>
        <v/>
      </c>
      <c r="V533" s="230"/>
      <c r="W533" s="230"/>
      <c r="X533" s="230"/>
      <c r="Y533" s="308" t="str">
        <f t="shared" si="92"/>
        <v/>
      </c>
      <c r="Z533" s="308"/>
      <c r="AA533" s="308"/>
      <c r="AB533" s="308"/>
      <c r="AC533" s="310" t="str">
        <f>IF(Y533="","",SUM(Y$525:Y533))</f>
        <v/>
      </c>
      <c r="AD533" s="310"/>
      <c r="AE533" s="310"/>
      <c r="AF533" s="311"/>
    </row>
    <row r="534" spans="1:62" s="23" customFormat="1" ht="15.75" customHeight="1">
      <c r="A534" s="110" t="str">
        <f t="shared" si="93"/>
        <v>×</v>
      </c>
      <c r="B534" s="100"/>
      <c r="F534" s="265" t="str">
        <f t="shared" si="88"/>
        <v/>
      </c>
      <c r="G534" s="266"/>
      <c r="H534" s="266"/>
      <c r="I534" s="231">
        <f t="shared" si="89"/>
        <v>0</v>
      </c>
      <c r="J534" s="231"/>
      <c r="K534" s="231"/>
      <c r="L534" s="267" t="str">
        <f t="shared" si="90"/>
        <v/>
      </c>
      <c r="M534" s="230"/>
      <c r="N534" s="230"/>
      <c r="O534" s="230"/>
      <c r="P534" s="230" t="str">
        <f t="shared" si="91"/>
        <v/>
      </c>
      <c r="Q534" s="230"/>
      <c r="R534" s="230"/>
      <c r="S534" s="230"/>
      <c r="T534" s="230"/>
      <c r="U534" s="230" t="str">
        <f t="shared" si="94"/>
        <v/>
      </c>
      <c r="V534" s="230"/>
      <c r="W534" s="230"/>
      <c r="X534" s="230"/>
      <c r="Y534" s="308" t="str">
        <f t="shared" si="92"/>
        <v/>
      </c>
      <c r="Z534" s="308"/>
      <c r="AA534" s="308"/>
      <c r="AB534" s="308"/>
      <c r="AC534" s="310" t="str">
        <f>IF(Y534="","",SUM(Y$525:Y534))</f>
        <v/>
      </c>
      <c r="AD534" s="310"/>
      <c r="AE534" s="310"/>
      <c r="AF534" s="311"/>
    </row>
    <row r="535" spans="1:62" s="23" customFormat="1" ht="15.75" customHeight="1">
      <c r="A535" s="110" t="str">
        <f t="shared" si="93"/>
        <v>×</v>
      </c>
      <c r="B535" s="100"/>
      <c r="F535" s="265" t="str">
        <f t="shared" si="88"/>
        <v/>
      </c>
      <c r="G535" s="266"/>
      <c r="H535" s="266"/>
      <c r="I535" s="231">
        <f t="shared" si="89"/>
        <v>0</v>
      </c>
      <c r="J535" s="231"/>
      <c r="K535" s="231"/>
      <c r="L535" s="267" t="str">
        <f t="shared" si="90"/>
        <v/>
      </c>
      <c r="M535" s="230"/>
      <c r="N535" s="230"/>
      <c r="O535" s="230"/>
      <c r="P535" s="230" t="str">
        <f t="shared" si="91"/>
        <v/>
      </c>
      <c r="Q535" s="230"/>
      <c r="R535" s="230"/>
      <c r="S535" s="230"/>
      <c r="T535" s="230"/>
      <c r="U535" s="230" t="str">
        <f t="shared" si="94"/>
        <v/>
      </c>
      <c r="V535" s="230"/>
      <c r="W535" s="230"/>
      <c r="X535" s="230"/>
      <c r="Y535" s="308" t="str">
        <f t="shared" si="92"/>
        <v/>
      </c>
      <c r="Z535" s="308"/>
      <c r="AA535" s="308"/>
      <c r="AB535" s="308"/>
      <c r="AC535" s="310" t="str">
        <f>IF(Y535="","",SUM(Y$525:Y535))</f>
        <v/>
      </c>
      <c r="AD535" s="310"/>
      <c r="AE535" s="310"/>
      <c r="AF535" s="311"/>
    </row>
    <row r="536" spans="1:62" s="23" customFormat="1" ht="15.75" customHeight="1">
      <c r="A536" s="110" t="str">
        <f t="shared" si="93"/>
        <v>×</v>
      </c>
      <c r="B536" s="100"/>
      <c r="F536" s="265" t="str">
        <f t="shared" si="88"/>
        <v/>
      </c>
      <c r="G536" s="266"/>
      <c r="H536" s="266"/>
      <c r="I536" s="231">
        <f t="shared" si="89"/>
        <v>0</v>
      </c>
      <c r="J536" s="231"/>
      <c r="K536" s="231"/>
      <c r="L536" s="267" t="str">
        <f t="shared" si="90"/>
        <v/>
      </c>
      <c r="M536" s="230"/>
      <c r="N536" s="230"/>
      <c r="O536" s="230"/>
      <c r="P536" s="230" t="str">
        <f t="shared" si="91"/>
        <v/>
      </c>
      <c r="Q536" s="230"/>
      <c r="R536" s="230"/>
      <c r="S536" s="230"/>
      <c r="T536" s="230"/>
      <c r="U536" s="230" t="str">
        <f t="shared" si="94"/>
        <v/>
      </c>
      <c r="V536" s="230"/>
      <c r="W536" s="230"/>
      <c r="X536" s="230"/>
      <c r="Y536" s="308" t="str">
        <f t="shared" si="92"/>
        <v/>
      </c>
      <c r="Z536" s="308"/>
      <c r="AA536" s="308"/>
      <c r="AB536" s="308"/>
      <c r="AC536" s="310" t="str">
        <f>IF(Y536="","",SUM(Y$525:Y536))</f>
        <v/>
      </c>
      <c r="AD536" s="310"/>
      <c r="AE536" s="310"/>
      <c r="AF536" s="311"/>
    </row>
    <row r="537" spans="1:62" s="23" customFormat="1" ht="15.75" customHeight="1">
      <c r="A537" s="110" t="str">
        <f t="shared" si="93"/>
        <v>×</v>
      </c>
      <c r="B537" s="100"/>
      <c r="F537" s="265" t="str">
        <f t="shared" si="88"/>
        <v/>
      </c>
      <c r="G537" s="266"/>
      <c r="H537" s="266"/>
      <c r="I537" s="231">
        <f t="shared" si="89"/>
        <v>0</v>
      </c>
      <c r="J537" s="231"/>
      <c r="K537" s="231"/>
      <c r="L537" s="267" t="str">
        <f t="shared" si="90"/>
        <v/>
      </c>
      <c r="M537" s="230"/>
      <c r="N537" s="230"/>
      <c r="O537" s="230"/>
      <c r="P537" s="230" t="str">
        <f t="shared" si="91"/>
        <v/>
      </c>
      <c r="Q537" s="230"/>
      <c r="R537" s="230"/>
      <c r="S537" s="230"/>
      <c r="T537" s="230"/>
      <c r="U537" s="230" t="str">
        <f t="shared" si="94"/>
        <v/>
      </c>
      <c r="V537" s="230"/>
      <c r="W537" s="230"/>
      <c r="X537" s="230"/>
      <c r="Y537" s="308" t="str">
        <f t="shared" si="92"/>
        <v/>
      </c>
      <c r="Z537" s="308"/>
      <c r="AA537" s="308"/>
      <c r="AB537" s="308"/>
      <c r="AC537" s="310" t="str">
        <f>IF(Y537="","",SUM(Y$525:Y537))</f>
        <v/>
      </c>
      <c r="AD537" s="310"/>
      <c r="AE537" s="310"/>
      <c r="AF537" s="311"/>
    </row>
    <row r="538" spans="1:62" s="23" customFormat="1" ht="15.75" customHeight="1">
      <c r="A538" s="110" t="str">
        <f t="shared" si="93"/>
        <v>×</v>
      </c>
      <c r="B538" s="100"/>
      <c r="F538" s="265" t="str">
        <f t="shared" si="88"/>
        <v/>
      </c>
      <c r="G538" s="266"/>
      <c r="H538" s="266"/>
      <c r="I538" s="231">
        <f t="shared" si="89"/>
        <v>0</v>
      </c>
      <c r="J538" s="231"/>
      <c r="K538" s="231"/>
      <c r="L538" s="267" t="str">
        <f t="shared" si="90"/>
        <v/>
      </c>
      <c r="M538" s="230"/>
      <c r="N538" s="230"/>
      <c r="O538" s="230"/>
      <c r="P538" s="230" t="str">
        <f t="shared" si="91"/>
        <v/>
      </c>
      <c r="Q538" s="230"/>
      <c r="R538" s="230"/>
      <c r="S538" s="230"/>
      <c r="T538" s="230"/>
      <c r="U538" s="230" t="str">
        <f t="shared" si="94"/>
        <v/>
      </c>
      <c r="V538" s="230"/>
      <c r="W538" s="230"/>
      <c r="X538" s="230"/>
      <c r="Y538" s="308" t="str">
        <f t="shared" si="92"/>
        <v/>
      </c>
      <c r="Z538" s="308"/>
      <c r="AA538" s="308"/>
      <c r="AB538" s="308"/>
      <c r="AC538" s="310" t="str">
        <f>IF(Y538="","",SUM(Y$525:Y538))</f>
        <v/>
      </c>
      <c r="AD538" s="310"/>
      <c r="AE538" s="310"/>
      <c r="AF538" s="311"/>
    </row>
    <row r="539" spans="1:62" s="23" customFormat="1" ht="15.75" customHeight="1">
      <c r="A539" s="110" t="str">
        <f t="shared" si="93"/>
        <v>×</v>
      </c>
      <c r="B539" s="100"/>
      <c r="F539" s="265" t="str">
        <f t="shared" si="88"/>
        <v/>
      </c>
      <c r="G539" s="266"/>
      <c r="H539" s="266"/>
      <c r="I539" s="231">
        <f t="shared" si="89"/>
        <v>0</v>
      </c>
      <c r="J539" s="231"/>
      <c r="K539" s="231"/>
      <c r="L539" s="267" t="str">
        <f t="shared" si="90"/>
        <v/>
      </c>
      <c r="M539" s="230"/>
      <c r="N539" s="230"/>
      <c r="O539" s="230"/>
      <c r="P539" s="230" t="str">
        <f t="shared" si="91"/>
        <v/>
      </c>
      <c r="Q539" s="230"/>
      <c r="R539" s="230"/>
      <c r="S539" s="230"/>
      <c r="T539" s="230"/>
      <c r="U539" s="230" t="str">
        <f t="shared" si="94"/>
        <v/>
      </c>
      <c r="V539" s="230"/>
      <c r="W539" s="230"/>
      <c r="X539" s="230"/>
      <c r="Y539" s="308" t="str">
        <f t="shared" si="92"/>
        <v/>
      </c>
      <c r="Z539" s="308"/>
      <c r="AA539" s="308"/>
      <c r="AB539" s="308"/>
      <c r="AC539" s="310" t="str">
        <f>IF(Y539="","",SUM(Y$525:Y539))</f>
        <v/>
      </c>
      <c r="AD539" s="310"/>
      <c r="AE539" s="310"/>
      <c r="AF539" s="311"/>
    </row>
    <row r="540" spans="1:62" s="23" customFormat="1" ht="15.75" customHeight="1">
      <c r="A540" s="110" t="str">
        <f t="shared" si="93"/>
        <v>×</v>
      </c>
      <c r="B540" s="100"/>
      <c r="F540" s="269" t="str">
        <f t="shared" si="88"/>
        <v/>
      </c>
      <c r="G540" s="270"/>
      <c r="H540" s="270"/>
      <c r="I540" s="252">
        <f t="shared" si="89"/>
        <v>0</v>
      </c>
      <c r="J540" s="252"/>
      <c r="K540" s="252"/>
      <c r="L540" s="276" t="str">
        <f t="shared" si="90"/>
        <v/>
      </c>
      <c r="M540" s="260"/>
      <c r="N540" s="260"/>
      <c r="O540" s="260"/>
      <c r="P540" s="260" t="str">
        <f t="shared" si="91"/>
        <v/>
      </c>
      <c r="Q540" s="260"/>
      <c r="R540" s="260"/>
      <c r="S540" s="260"/>
      <c r="T540" s="260"/>
      <c r="U540" s="260" t="str">
        <f t="shared" si="94"/>
        <v/>
      </c>
      <c r="V540" s="260"/>
      <c r="W540" s="260"/>
      <c r="X540" s="260"/>
      <c r="Y540" s="309" t="str">
        <f t="shared" si="92"/>
        <v/>
      </c>
      <c r="Z540" s="309"/>
      <c r="AA540" s="309"/>
      <c r="AB540" s="309"/>
      <c r="AC540" s="441" t="str">
        <f>IF(Y540="","",SUM(Y$525:Y540))</f>
        <v/>
      </c>
      <c r="AD540" s="441"/>
      <c r="AE540" s="441"/>
      <c r="AF540" s="442"/>
    </row>
    <row r="541" spans="1:62" ht="15.75" customHeight="1">
      <c r="F541" s="35"/>
      <c r="G541" s="35"/>
      <c r="H541" s="35"/>
      <c r="I541" s="35"/>
      <c r="J541" s="35"/>
      <c r="K541" s="35"/>
      <c r="L541" s="35"/>
      <c r="M541" s="35"/>
      <c r="N541" s="35"/>
      <c r="O541" s="35"/>
      <c r="P541" s="35"/>
      <c r="Q541" s="35"/>
      <c r="R541" s="35"/>
      <c r="S541" s="35"/>
      <c r="T541" s="50" t="s">
        <v>124</v>
      </c>
      <c r="U541" s="35">
        <v>4</v>
      </c>
      <c r="V541" s="385" t="s">
        <v>146</v>
      </c>
      <c r="W541" s="385"/>
      <c r="X541" s="35" t="s">
        <v>26</v>
      </c>
      <c r="Y541" s="440">
        <f>ROUND(4*AA443*AD443^AE443*AE444,0)</f>
        <v>3373</v>
      </c>
      <c r="Z541" s="440"/>
      <c r="AA541" s="440"/>
      <c r="AB541" s="440"/>
      <c r="AC541" s="440"/>
      <c r="AD541" s="407" t="s">
        <v>162</v>
      </c>
      <c r="AE541" s="407"/>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424</v>
      </c>
      <c r="T543" s="38"/>
      <c r="Y543" s="52"/>
      <c r="Z543" s="52"/>
      <c r="AA543" s="52"/>
      <c r="AB543" s="52"/>
      <c r="AC543" s="52"/>
      <c r="AD543" s="49"/>
      <c r="AE543" s="49"/>
      <c r="AK543" s="51"/>
      <c r="AL543" s="24"/>
      <c r="AM543" s="24"/>
      <c r="AN543" s="24"/>
      <c r="BG543" s="22"/>
      <c r="BH543" s="22"/>
      <c r="BI543" s="22"/>
      <c r="BJ543" s="22"/>
    </row>
    <row r="544" spans="1:62" ht="15.75" customHeight="1">
      <c r="F544" s="262" t="s">
        <v>425</v>
      </c>
      <c r="G544" s="262"/>
      <c r="H544" s="22" t="s">
        <v>426</v>
      </c>
      <c r="I544" s="296">
        <v>7.5900001525878906</v>
      </c>
      <c r="J544" s="296"/>
      <c r="K544" s="296"/>
      <c r="L544" s="22" t="s">
        <v>427</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588</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536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299" t="s">
        <v>77</v>
      </c>
      <c r="G548" s="245"/>
      <c r="H548" s="245"/>
      <c r="I548" s="301" t="s">
        <v>155</v>
      </c>
      <c r="J548" s="302"/>
      <c r="K548" s="302"/>
      <c r="L548" s="245" t="s">
        <v>156</v>
      </c>
      <c r="M548" s="245"/>
      <c r="N548" s="245"/>
      <c r="O548" s="245"/>
      <c r="P548" s="245" t="s">
        <v>160</v>
      </c>
      <c r="Q548" s="245"/>
      <c r="R548" s="245"/>
      <c r="S548" s="245"/>
      <c r="T548" s="245"/>
      <c r="U548" s="245" t="s">
        <v>157</v>
      </c>
      <c r="V548" s="245"/>
      <c r="W548" s="245"/>
      <c r="X548" s="245"/>
      <c r="Y548" s="245" t="s">
        <v>158</v>
      </c>
      <c r="Z548" s="245"/>
      <c r="AA548" s="245"/>
      <c r="AB548" s="245"/>
      <c r="AC548" s="245" t="s">
        <v>159</v>
      </c>
      <c r="AD548" s="245"/>
      <c r="AE548" s="245"/>
      <c r="AF548" s="404"/>
    </row>
    <row r="549" spans="1:62" s="23" customFormat="1" ht="15.75" customHeight="1">
      <c r="A549" s="117" t="str">
        <f>IF(液状化L1の有無="","","×")</f>
        <v>×</v>
      </c>
      <c r="B549" s="100"/>
      <c r="F549" s="300"/>
      <c r="G549" s="246"/>
      <c r="H549" s="246"/>
      <c r="I549" s="303"/>
      <c r="J549" s="303"/>
      <c r="K549" s="303"/>
      <c r="L549" s="246"/>
      <c r="M549" s="246"/>
      <c r="N549" s="246"/>
      <c r="O549" s="246"/>
      <c r="P549" s="246"/>
      <c r="Q549" s="246"/>
      <c r="R549" s="246"/>
      <c r="S549" s="246"/>
      <c r="T549" s="246"/>
      <c r="U549" s="246"/>
      <c r="V549" s="246"/>
      <c r="W549" s="246"/>
      <c r="X549" s="246"/>
      <c r="Y549" s="246"/>
      <c r="Z549" s="246"/>
      <c r="AA549" s="246"/>
      <c r="AB549" s="246"/>
      <c r="AC549" s="246"/>
      <c r="AD549" s="246"/>
      <c r="AE549" s="246"/>
      <c r="AF549" s="406"/>
    </row>
    <row r="550" spans="1:62" s="23" customFormat="1" ht="15.75" customHeight="1">
      <c r="A550" s="117" t="str">
        <f t="shared" ref="A550:A565" si="95">IF(液状化L1の有無="×","×",IF(F550="","×",""))</f>
        <v>×</v>
      </c>
      <c r="B550" s="100"/>
      <c r="F550" s="304">
        <f t="shared" ref="F550:F565" si="96">F525</f>
        <v>2</v>
      </c>
      <c r="G550" s="226"/>
      <c r="H550" s="226"/>
      <c r="I550" s="225">
        <f t="shared" ref="I550:I565" si="97">I525</f>
        <v>3.4200000762939453</v>
      </c>
      <c r="J550" s="225"/>
      <c r="K550" s="225"/>
      <c r="L550" s="305">
        <f t="shared" ref="L550:L565" si="98">AA304</f>
        <v>8200</v>
      </c>
      <c r="M550" s="226"/>
      <c r="N550" s="226"/>
      <c r="O550" s="226"/>
      <c r="P550" s="226">
        <f t="shared" ref="P550:P565" si="99">IF(L550="","",ROUND(L550/$Y$566,6))</f>
        <v>2.4310700000000001</v>
      </c>
      <c r="Q550" s="226"/>
      <c r="R550" s="226"/>
      <c r="S550" s="226"/>
      <c r="T550" s="226"/>
      <c r="U550" s="226">
        <f>IF(P550="","",ROUND(P550^0.25,4))</f>
        <v>1.2486999999999999</v>
      </c>
      <c r="V550" s="226"/>
      <c r="W550" s="226"/>
      <c r="X550" s="226"/>
      <c r="Y550" s="510">
        <f t="shared" ref="Y550:Y565" si="100">IF(U550="","",ROUND(U550*I550,4))</f>
        <v>4.2706</v>
      </c>
      <c r="Z550" s="510"/>
      <c r="AA550" s="510"/>
      <c r="AB550" s="510"/>
      <c r="AC550" s="502">
        <f>IF(Y550="","",SUM(Y$550:Y550))</f>
        <v>4.2706</v>
      </c>
      <c r="AD550" s="502"/>
      <c r="AE550" s="502"/>
      <c r="AF550" s="503"/>
    </row>
    <row r="551" spans="1:62" s="23" customFormat="1" ht="15.75" customHeight="1">
      <c r="A551" s="117" t="str">
        <f t="shared" si="95"/>
        <v>×</v>
      </c>
      <c r="B551" s="100"/>
      <c r="F551" s="294">
        <f t="shared" si="96"/>
        <v>3</v>
      </c>
      <c r="G551" s="228"/>
      <c r="H551" s="228"/>
      <c r="I551" s="227">
        <f t="shared" si="97"/>
        <v>3.1500000953674316</v>
      </c>
      <c r="J551" s="227"/>
      <c r="K551" s="227"/>
      <c r="L551" s="306">
        <f t="shared" si="98"/>
        <v>0</v>
      </c>
      <c r="M551" s="266"/>
      <c r="N551" s="266"/>
      <c r="O551" s="266"/>
      <c r="P551" s="266">
        <f t="shared" si="99"/>
        <v>0</v>
      </c>
      <c r="Q551" s="266"/>
      <c r="R551" s="266"/>
      <c r="S551" s="266"/>
      <c r="T551" s="266"/>
      <c r="U551" s="266">
        <f t="shared" ref="U551:U565" si="101">IF(P551="","",ROUND(P551^0.25,4))</f>
        <v>0</v>
      </c>
      <c r="V551" s="266"/>
      <c r="W551" s="266"/>
      <c r="X551" s="266"/>
      <c r="Y551" s="312">
        <f t="shared" si="100"/>
        <v>0</v>
      </c>
      <c r="Z551" s="312"/>
      <c r="AA551" s="312"/>
      <c r="AB551" s="312"/>
      <c r="AC551" s="310">
        <f>IF(Y551="","",SUM(Y$550:Y551))</f>
        <v>4.2706</v>
      </c>
      <c r="AD551" s="310"/>
      <c r="AE551" s="310"/>
      <c r="AF551" s="311"/>
    </row>
    <row r="552" spans="1:62" s="23" customFormat="1" ht="15.75" customHeight="1">
      <c r="A552" s="117" t="str">
        <f t="shared" si="95"/>
        <v>×</v>
      </c>
      <c r="B552" s="100"/>
      <c r="F552" s="294">
        <f t="shared" si="96"/>
        <v>4</v>
      </c>
      <c r="G552" s="228"/>
      <c r="H552" s="228"/>
      <c r="I552" s="227">
        <f t="shared" si="97"/>
        <v>5</v>
      </c>
      <c r="J552" s="227"/>
      <c r="K552" s="227"/>
      <c r="L552" s="306">
        <f t="shared" si="98"/>
        <v>15750</v>
      </c>
      <c r="M552" s="266"/>
      <c r="N552" s="266"/>
      <c r="O552" s="266"/>
      <c r="P552" s="266">
        <f t="shared" si="99"/>
        <v>4.6694339999999999</v>
      </c>
      <c r="Q552" s="266"/>
      <c r="R552" s="266"/>
      <c r="S552" s="266"/>
      <c r="T552" s="266"/>
      <c r="U552" s="266">
        <f t="shared" si="101"/>
        <v>1.47</v>
      </c>
      <c r="V552" s="266"/>
      <c r="W552" s="266"/>
      <c r="X552" s="266"/>
      <c r="Y552" s="312">
        <f t="shared" si="100"/>
        <v>7.35</v>
      </c>
      <c r="Z552" s="312"/>
      <c r="AA552" s="312"/>
      <c r="AB552" s="312"/>
      <c r="AC552" s="310">
        <f>IF(Y552="","",SUM(Y$550:Y552))</f>
        <v>11.6206</v>
      </c>
      <c r="AD552" s="310"/>
      <c r="AE552" s="310"/>
      <c r="AF552" s="311"/>
    </row>
    <row r="553" spans="1:62" s="23" customFormat="1" ht="15.75" customHeight="1">
      <c r="A553" s="117" t="str">
        <f t="shared" si="95"/>
        <v>×</v>
      </c>
      <c r="B553" s="100"/>
      <c r="F553" s="294">
        <f t="shared" si="96"/>
        <v>5</v>
      </c>
      <c r="G553" s="228"/>
      <c r="H553" s="228"/>
      <c r="I553" s="227">
        <f t="shared" si="97"/>
        <v>5</v>
      </c>
      <c r="J553" s="227"/>
      <c r="K553" s="227"/>
      <c r="L553" s="306">
        <f t="shared" si="98"/>
        <v>15750</v>
      </c>
      <c r="M553" s="266"/>
      <c r="N553" s="266"/>
      <c r="O553" s="266"/>
      <c r="P553" s="266">
        <f t="shared" si="99"/>
        <v>4.6694339999999999</v>
      </c>
      <c r="Q553" s="266"/>
      <c r="R553" s="266"/>
      <c r="S553" s="266"/>
      <c r="T553" s="266"/>
      <c r="U553" s="266">
        <f t="shared" si="101"/>
        <v>1.47</v>
      </c>
      <c r="V553" s="266"/>
      <c r="W553" s="266"/>
      <c r="X553" s="266"/>
      <c r="Y553" s="312">
        <f t="shared" si="100"/>
        <v>7.35</v>
      </c>
      <c r="Z553" s="312"/>
      <c r="AA553" s="312"/>
      <c r="AB553" s="312"/>
      <c r="AC553" s="310">
        <f>IF(Y553="","",SUM(Y$550:Y553))</f>
        <v>18.970599999999997</v>
      </c>
      <c r="AD553" s="310"/>
      <c r="AE553" s="310"/>
      <c r="AF553" s="311"/>
    </row>
    <row r="554" spans="1:62" s="23" customFormat="1" ht="15.75" customHeight="1">
      <c r="A554" s="117" t="str">
        <f t="shared" si="95"/>
        <v>×</v>
      </c>
      <c r="B554" s="100"/>
      <c r="F554" s="294">
        <f t="shared" si="96"/>
        <v>6</v>
      </c>
      <c r="G554" s="228"/>
      <c r="H554" s="228"/>
      <c r="I554" s="227">
        <f t="shared" si="97"/>
        <v>5.1999998092651367</v>
      </c>
      <c r="J554" s="227"/>
      <c r="K554" s="227"/>
      <c r="L554" s="306">
        <f t="shared" si="98"/>
        <v>15750</v>
      </c>
      <c r="M554" s="266"/>
      <c r="N554" s="266"/>
      <c r="O554" s="266"/>
      <c r="P554" s="266">
        <f t="shared" si="99"/>
        <v>4.6694339999999999</v>
      </c>
      <c r="Q554" s="266"/>
      <c r="R554" s="266"/>
      <c r="S554" s="266"/>
      <c r="T554" s="266"/>
      <c r="U554" s="266">
        <f t="shared" si="101"/>
        <v>1.47</v>
      </c>
      <c r="V554" s="266"/>
      <c r="W554" s="266"/>
      <c r="X554" s="266"/>
      <c r="Y554" s="312">
        <f t="shared" si="100"/>
        <v>7.6440000000000001</v>
      </c>
      <c r="Z554" s="312"/>
      <c r="AA554" s="312"/>
      <c r="AB554" s="312"/>
      <c r="AC554" s="310">
        <f>IF(Y554="","",SUM(Y$550:Y554))</f>
        <v>26.614599999999996</v>
      </c>
      <c r="AD554" s="310"/>
      <c r="AE554" s="310"/>
      <c r="AF554" s="311"/>
    </row>
    <row r="555" spans="1:62" s="23" customFormat="1" ht="15.75" customHeight="1">
      <c r="A555" s="117" t="str">
        <f t="shared" si="95"/>
        <v>×</v>
      </c>
      <c r="B555" s="100"/>
      <c r="F555" s="294">
        <f t="shared" si="96"/>
        <v>7</v>
      </c>
      <c r="G555" s="228"/>
      <c r="H555" s="228"/>
      <c r="I555" s="227">
        <f t="shared" si="97"/>
        <v>2.5499999523162842</v>
      </c>
      <c r="J555" s="227"/>
      <c r="K555" s="227"/>
      <c r="L555" s="306">
        <f t="shared" si="98"/>
        <v>44410</v>
      </c>
      <c r="M555" s="266"/>
      <c r="N555" s="266"/>
      <c r="O555" s="266"/>
      <c r="P555" s="266">
        <f t="shared" si="99"/>
        <v>13.166321</v>
      </c>
      <c r="Q555" s="266"/>
      <c r="R555" s="266"/>
      <c r="S555" s="266"/>
      <c r="T555" s="266"/>
      <c r="U555" s="266">
        <f t="shared" si="101"/>
        <v>1.9049</v>
      </c>
      <c r="V555" s="266"/>
      <c r="W555" s="266"/>
      <c r="X555" s="266"/>
      <c r="Y555" s="312">
        <f t="shared" si="100"/>
        <v>4.8574999999999999</v>
      </c>
      <c r="Z555" s="312"/>
      <c r="AA555" s="312"/>
      <c r="AB555" s="312"/>
      <c r="AC555" s="310">
        <f>IF(Y555="","",SUM(Y$550:Y555))</f>
        <v>31.472099999999998</v>
      </c>
      <c r="AD555" s="310"/>
      <c r="AE555" s="310"/>
      <c r="AF555" s="311"/>
    </row>
    <row r="556" spans="1:62" s="23" customFormat="1" ht="15.75" customHeight="1">
      <c r="A556" s="117" t="str">
        <f t="shared" si="95"/>
        <v>×</v>
      </c>
      <c r="B556" s="100"/>
      <c r="F556" s="294">
        <f t="shared" si="96"/>
        <v>8</v>
      </c>
      <c r="G556" s="228"/>
      <c r="H556" s="228"/>
      <c r="I556" s="227">
        <f t="shared" si="97"/>
        <v>3.7799999713897705</v>
      </c>
      <c r="J556" s="227"/>
      <c r="K556" s="227"/>
      <c r="L556" s="306">
        <f t="shared" si="98"/>
        <v>33800</v>
      </c>
      <c r="M556" s="266"/>
      <c r="N556" s="266"/>
      <c r="O556" s="266"/>
      <c r="P556" s="266">
        <f t="shared" si="99"/>
        <v>10.020752999999999</v>
      </c>
      <c r="Q556" s="266"/>
      <c r="R556" s="266"/>
      <c r="S556" s="266"/>
      <c r="T556" s="266"/>
      <c r="U556" s="266">
        <f t="shared" si="101"/>
        <v>1.7791999999999999</v>
      </c>
      <c r="V556" s="266"/>
      <c r="W556" s="266"/>
      <c r="X556" s="266"/>
      <c r="Y556" s="312">
        <f t="shared" si="100"/>
        <v>6.7253999999999996</v>
      </c>
      <c r="Z556" s="312"/>
      <c r="AA556" s="312"/>
      <c r="AB556" s="312"/>
      <c r="AC556" s="310">
        <f>IF(Y556="","",SUM(Y$550:Y556))</f>
        <v>38.197499999999998</v>
      </c>
      <c r="AD556" s="310"/>
      <c r="AE556" s="310"/>
      <c r="AF556" s="311"/>
    </row>
    <row r="557" spans="1:62" s="23" customFormat="1" ht="15.75" customHeight="1">
      <c r="A557" s="117" t="str">
        <f t="shared" si="95"/>
        <v>×</v>
      </c>
      <c r="B557" s="100"/>
      <c r="F557" s="294">
        <f t="shared" si="96"/>
        <v>9</v>
      </c>
      <c r="G557" s="228"/>
      <c r="H557" s="228"/>
      <c r="I557" s="227">
        <f t="shared" si="97"/>
        <v>1.8999999761581421</v>
      </c>
      <c r="J557" s="227"/>
      <c r="K557" s="227"/>
      <c r="L557" s="306">
        <f t="shared" si="98"/>
        <v>115950</v>
      </c>
      <c r="M557" s="266"/>
      <c r="N557" s="266"/>
      <c r="O557" s="266"/>
      <c r="P557" s="266">
        <f t="shared" si="99"/>
        <v>34.375926</v>
      </c>
      <c r="Q557" s="266"/>
      <c r="R557" s="266"/>
      <c r="S557" s="266"/>
      <c r="T557" s="266"/>
      <c r="U557" s="266">
        <f t="shared" si="101"/>
        <v>2.4214000000000002</v>
      </c>
      <c r="V557" s="266"/>
      <c r="W557" s="266"/>
      <c r="X557" s="266"/>
      <c r="Y557" s="312">
        <f t="shared" si="100"/>
        <v>4.6006999999999998</v>
      </c>
      <c r="Z557" s="312"/>
      <c r="AA557" s="312"/>
      <c r="AB557" s="312"/>
      <c r="AC557" s="310">
        <f>IF(Y557="","",SUM(Y$550:Y557))</f>
        <v>42.798199999999994</v>
      </c>
      <c r="AD557" s="310"/>
      <c r="AE557" s="310"/>
      <c r="AF557" s="311"/>
    </row>
    <row r="558" spans="1:62" s="23" customFormat="1" ht="15.75" customHeight="1">
      <c r="A558" s="117" t="str">
        <f t="shared" si="95"/>
        <v>×</v>
      </c>
      <c r="B558" s="100"/>
      <c r="F558" s="294" t="str">
        <f t="shared" si="96"/>
        <v/>
      </c>
      <c r="G558" s="228"/>
      <c r="H558" s="228"/>
      <c r="I558" s="227">
        <f t="shared" si="97"/>
        <v>0</v>
      </c>
      <c r="J558" s="227"/>
      <c r="K558" s="227"/>
      <c r="L558" s="306" t="str">
        <f t="shared" si="98"/>
        <v/>
      </c>
      <c r="M558" s="266"/>
      <c r="N558" s="266"/>
      <c r="O558" s="266"/>
      <c r="P558" s="266" t="str">
        <f t="shared" si="99"/>
        <v/>
      </c>
      <c r="Q558" s="266"/>
      <c r="R558" s="266"/>
      <c r="S558" s="266"/>
      <c r="T558" s="266"/>
      <c r="U558" s="266" t="str">
        <f t="shared" si="101"/>
        <v/>
      </c>
      <c r="V558" s="266"/>
      <c r="W558" s="266"/>
      <c r="X558" s="266"/>
      <c r="Y558" s="312" t="str">
        <f t="shared" si="100"/>
        <v/>
      </c>
      <c r="Z558" s="312"/>
      <c r="AA558" s="312"/>
      <c r="AB558" s="312"/>
      <c r="AC558" s="310" t="str">
        <f>IF(Y558="","",SUM(Y$550:Y558))</f>
        <v/>
      </c>
      <c r="AD558" s="310"/>
      <c r="AE558" s="310"/>
      <c r="AF558" s="311"/>
    </row>
    <row r="559" spans="1:62" s="23" customFormat="1" ht="15.75" customHeight="1">
      <c r="A559" s="117" t="str">
        <f t="shared" si="95"/>
        <v>×</v>
      </c>
      <c r="B559" s="100"/>
      <c r="F559" s="294" t="str">
        <f t="shared" si="96"/>
        <v/>
      </c>
      <c r="G559" s="228"/>
      <c r="H559" s="228"/>
      <c r="I559" s="227">
        <f t="shared" si="97"/>
        <v>0</v>
      </c>
      <c r="J559" s="227"/>
      <c r="K559" s="227"/>
      <c r="L559" s="306" t="str">
        <f t="shared" si="98"/>
        <v/>
      </c>
      <c r="M559" s="266"/>
      <c r="N559" s="266"/>
      <c r="O559" s="266"/>
      <c r="P559" s="266" t="str">
        <f t="shared" si="99"/>
        <v/>
      </c>
      <c r="Q559" s="266"/>
      <c r="R559" s="266"/>
      <c r="S559" s="266"/>
      <c r="T559" s="266"/>
      <c r="U559" s="266" t="str">
        <f t="shared" si="101"/>
        <v/>
      </c>
      <c r="V559" s="266"/>
      <c r="W559" s="266"/>
      <c r="X559" s="266"/>
      <c r="Y559" s="312" t="str">
        <f t="shared" si="100"/>
        <v/>
      </c>
      <c r="Z559" s="312"/>
      <c r="AA559" s="312"/>
      <c r="AB559" s="312"/>
      <c r="AC559" s="310" t="str">
        <f>IF(Y559="","",SUM(Y$550:Y559))</f>
        <v/>
      </c>
      <c r="AD559" s="310"/>
      <c r="AE559" s="310"/>
      <c r="AF559" s="311"/>
    </row>
    <row r="560" spans="1:62" s="23" customFormat="1" ht="15.75" customHeight="1">
      <c r="A560" s="117" t="str">
        <f t="shared" si="95"/>
        <v>×</v>
      </c>
      <c r="B560" s="100"/>
      <c r="F560" s="294" t="str">
        <f t="shared" si="96"/>
        <v/>
      </c>
      <c r="G560" s="228"/>
      <c r="H560" s="228"/>
      <c r="I560" s="227">
        <f t="shared" si="97"/>
        <v>0</v>
      </c>
      <c r="J560" s="227"/>
      <c r="K560" s="227"/>
      <c r="L560" s="306" t="str">
        <f t="shared" si="98"/>
        <v/>
      </c>
      <c r="M560" s="266"/>
      <c r="N560" s="266"/>
      <c r="O560" s="266"/>
      <c r="P560" s="266" t="str">
        <f t="shared" si="99"/>
        <v/>
      </c>
      <c r="Q560" s="266"/>
      <c r="R560" s="266"/>
      <c r="S560" s="266"/>
      <c r="T560" s="266"/>
      <c r="U560" s="266" t="str">
        <f t="shared" si="101"/>
        <v/>
      </c>
      <c r="V560" s="266"/>
      <c r="W560" s="266"/>
      <c r="X560" s="266"/>
      <c r="Y560" s="312" t="str">
        <f t="shared" si="100"/>
        <v/>
      </c>
      <c r="Z560" s="312"/>
      <c r="AA560" s="312"/>
      <c r="AB560" s="312"/>
      <c r="AC560" s="310" t="str">
        <f>IF(Y560="","",SUM(Y$550:Y560))</f>
        <v/>
      </c>
      <c r="AD560" s="310"/>
      <c r="AE560" s="310"/>
      <c r="AF560" s="311"/>
    </row>
    <row r="561" spans="1:62" s="23" customFormat="1" ht="15.75" customHeight="1">
      <c r="A561" s="117" t="str">
        <f t="shared" si="95"/>
        <v>×</v>
      </c>
      <c r="B561" s="100"/>
      <c r="F561" s="294" t="str">
        <f t="shared" si="96"/>
        <v/>
      </c>
      <c r="G561" s="228"/>
      <c r="H561" s="228"/>
      <c r="I561" s="227">
        <f t="shared" si="97"/>
        <v>0</v>
      </c>
      <c r="J561" s="227"/>
      <c r="K561" s="227"/>
      <c r="L561" s="306" t="str">
        <f t="shared" si="98"/>
        <v/>
      </c>
      <c r="M561" s="266"/>
      <c r="N561" s="266"/>
      <c r="O561" s="266"/>
      <c r="P561" s="266" t="str">
        <f t="shared" si="99"/>
        <v/>
      </c>
      <c r="Q561" s="266"/>
      <c r="R561" s="266"/>
      <c r="S561" s="266"/>
      <c r="T561" s="266"/>
      <c r="U561" s="266" t="str">
        <f t="shared" si="101"/>
        <v/>
      </c>
      <c r="V561" s="266"/>
      <c r="W561" s="266"/>
      <c r="X561" s="266"/>
      <c r="Y561" s="312" t="str">
        <f t="shared" si="100"/>
        <v/>
      </c>
      <c r="Z561" s="312"/>
      <c r="AA561" s="312"/>
      <c r="AB561" s="312"/>
      <c r="AC561" s="310" t="str">
        <f>IF(Y561="","",SUM(Y$550:Y561))</f>
        <v/>
      </c>
      <c r="AD561" s="310"/>
      <c r="AE561" s="310"/>
      <c r="AF561" s="311"/>
    </row>
    <row r="562" spans="1:62" s="23" customFormat="1" ht="15.75" customHeight="1">
      <c r="A562" s="117" t="str">
        <f t="shared" si="95"/>
        <v>×</v>
      </c>
      <c r="B562" s="100"/>
      <c r="F562" s="294" t="str">
        <f t="shared" si="96"/>
        <v/>
      </c>
      <c r="G562" s="228"/>
      <c r="H562" s="228"/>
      <c r="I562" s="227">
        <f t="shared" si="97"/>
        <v>0</v>
      </c>
      <c r="J562" s="227"/>
      <c r="K562" s="227"/>
      <c r="L562" s="306" t="str">
        <f t="shared" si="98"/>
        <v/>
      </c>
      <c r="M562" s="266"/>
      <c r="N562" s="266"/>
      <c r="O562" s="266"/>
      <c r="P562" s="266" t="str">
        <f t="shared" si="99"/>
        <v/>
      </c>
      <c r="Q562" s="266"/>
      <c r="R562" s="266"/>
      <c r="S562" s="266"/>
      <c r="T562" s="266"/>
      <c r="U562" s="266" t="str">
        <f t="shared" si="101"/>
        <v/>
      </c>
      <c r="V562" s="266"/>
      <c r="W562" s="266"/>
      <c r="X562" s="266"/>
      <c r="Y562" s="312" t="str">
        <f t="shared" si="100"/>
        <v/>
      </c>
      <c r="Z562" s="312"/>
      <c r="AA562" s="312"/>
      <c r="AB562" s="312"/>
      <c r="AC562" s="310" t="str">
        <f>IF(Y562="","",SUM(Y$550:Y562))</f>
        <v/>
      </c>
      <c r="AD562" s="310"/>
      <c r="AE562" s="310"/>
      <c r="AF562" s="311"/>
    </row>
    <row r="563" spans="1:62" s="23" customFormat="1" ht="15.75" customHeight="1">
      <c r="A563" s="117" t="str">
        <f t="shared" si="95"/>
        <v>×</v>
      </c>
      <c r="B563" s="100"/>
      <c r="F563" s="294" t="str">
        <f t="shared" si="96"/>
        <v/>
      </c>
      <c r="G563" s="228"/>
      <c r="H563" s="228"/>
      <c r="I563" s="227">
        <f t="shared" si="97"/>
        <v>0</v>
      </c>
      <c r="J563" s="227"/>
      <c r="K563" s="227"/>
      <c r="L563" s="306" t="str">
        <f t="shared" si="98"/>
        <v/>
      </c>
      <c r="M563" s="266"/>
      <c r="N563" s="266"/>
      <c r="O563" s="266"/>
      <c r="P563" s="266" t="str">
        <f t="shared" si="99"/>
        <v/>
      </c>
      <c r="Q563" s="266"/>
      <c r="R563" s="266"/>
      <c r="S563" s="266"/>
      <c r="T563" s="266"/>
      <c r="U563" s="266" t="str">
        <f t="shared" si="101"/>
        <v/>
      </c>
      <c r="V563" s="266"/>
      <c r="W563" s="266"/>
      <c r="X563" s="266"/>
      <c r="Y563" s="312" t="str">
        <f t="shared" si="100"/>
        <v/>
      </c>
      <c r="Z563" s="312"/>
      <c r="AA563" s="312"/>
      <c r="AB563" s="312"/>
      <c r="AC563" s="310" t="str">
        <f>IF(Y563="","",SUM(Y$550:Y563))</f>
        <v/>
      </c>
      <c r="AD563" s="310"/>
      <c r="AE563" s="310"/>
      <c r="AF563" s="311"/>
    </row>
    <row r="564" spans="1:62" s="23" customFormat="1" ht="15.75" customHeight="1">
      <c r="A564" s="117" t="str">
        <f t="shared" si="95"/>
        <v>×</v>
      </c>
      <c r="B564" s="100"/>
      <c r="F564" s="294" t="str">
        <f t="shared" si="96"/>
        <v/>
      </c>
      <c r="G564" s="228"/>
      <c r="H564" s="228"/>
      <c r="I564" s="227">
        <f t="shared" si="97"/>
        <v>0</v>
      </c>
      <c r="J564" s="227"/>
      <c r="K564" s="227"/>
      <c r="L564" s="306" t="str">
        <f t="shared" si="98"/>
        <v/>
      </c>
      <c r="M564" s="266"/>
      <c r="N564" s="266"/>
      <c r="O564" s="266"/>
      <c r="P564" s="266" t="str">
        <f t="shared" si="99"/>
        <v/>
      </c>
      <c r="Q564" s="266"/>
      <c r="R564" s="266"/>
      <c r="S564" s="266"/>
      <c r="T564" s="266"/>
      <c r="U564" s="266" t="str">
        <f t="shared" si="101"/>
        <v/>
      </c>
      <c r="V564" s="266"/>
      <c r="W564" s="266"/>
      <c r="X564" s="266"/>
      <c r="Y564" s="312" t="str">
        <f t="shared" si="100"/>
        <v/>
      </c>
      <c r="Z564" s="312"/>
      <c r="AA564" s="312"/>
      <c r="AB564" s="312"/>
      <c r="AC564" s="310" t="str">
        <f>IF(Y564="","",SUM(Y$550:Y564))</f>
        <v/>
      </c>
      <c r="AD564" s="310"/>
      <c r="AE564" s="310"/>
      <c r="AF564" s="311"/>
    </row>
    <row r="565" spans="1:62" s="23" customFormat="1" ht="15.75" customHeight="1">
      <c r="A565" s="117" t="str">
        <f t="shared" si="95"/>
        <v>×</v>
      </c>
      <c r="B565" s="100"/>
      <c r="F565" s="508" t="str">
        <f t="shared" si="96"/>
        <v/>
      </c>
      <c r="G565" s="237"/>
      <c r="H565" s="237"/>
      <c r="I565" s="236">
        <f t="shared" si="97"/>
        <v>0</v>
      </c>
      <c r="J565" s="236"/>
      <c r="K565" s="236"/>
      <c r="L565" s="513" t="str">
        <f t="shared" si="98"/>
        <v/>
      </c>
      <c r="M565" s="270"/>
      <c r="N565" s="270"/>
      <c r="O565" s="270"/>
      <c r="P565" s="270" t="str">
        <f t="shared" si="99"/>
        <v/>
      </c>
      <c r="Q565" s="270"/>
      <c r="R565" s="270"/>
      <c r="S565" s="270"/>
      <c r="T565" s="270"/>
      <c r="U565" s="270" t="str">
        <f t="shared" si="101"/>
        <v/>
      </c>
      <c r="V565" s="270"/>
      <c r="W565" s="270"/>
      <c r="X565" s="270"/>
      <c r="Y565" s="512" t="str">
        <f t="shared" si="100"/>
        <v/>
      </c>
      <c r="Z565" s="512"/>
      <c r="AA565" s="512"/>
      <c r="AB565" s="512"/>
      <c r="AC565" s="441" t="str">
        <f>IF(Y565="","",SUM(Y$550:Y565))</f>
        <v/>
      </c>
      <c r="AD565" s="441"/>
      <c r="AE565" s="441"/>
      <c r="AF565" s="442"/>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85" t="s">
        <v>146</v>
      </c>
      <c r="W566" s="385"/>
      <c r="X566" s="35" t="s">
        <v>26</v>
      </c>
      <c r="Y566" s="440">
        <f>Y541</f>
        <v>3373</v>
      </c>
      <c r="Z566" s="440"/>
      <c r="AA566" s="440"/>
      <c r="AB566" s="440"/>
      <c r="AC566" s="440"/>
      <c r="AD566" s="407" t="s">
        <v>162</v>
      </c>
      <c r="AE566" s="407"/>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424</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62" t="s">
        <v>425</v>
      </c>
      <c r="G569" s="262"/>
      <c r="H569" s="22" t="s">
        <v>426</v>
      </c>
      <c r="I569" s="296">
        <v>7.5900001525878906</v>
      </c>
      <c r="J569" s="296"/>
      <c r="K569" s="296"/>
      <c r="L569" s="22" t="s">
        <v>427</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588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299" t="s">
        <v>77</v>
      </c>
      <c r="G573" s="245"/>
      <c r="H573" s="245"/>
      <c r="I573" s="301" t="s">
        <v>155</v>
      </c>
      <c r="J573" s="302"/>
      <c r="K573" s="302"/>
      <c r="L573" s="245" t="s">
        <v>156</v>
      </c>
      <c r="M573" s="245"/>
      <c r="N573" s="245"/>
      <c r="O573" s="245"/>
      <c r="P573" s="245" t="s">
        <v>160</v>
      </c>
      <c r="Q573" s="245"/>
      <c r="R573" s="245"/>
      <c r="S573" s="245"/>
      <c r="T573" s="245"/>
      <c r="U573" s="245" t="s">
        <v>157</v>
      </c>
      <c r="V573" s="245"/>
      <c r="W573" s="245"/>
      <c r="X573" s="245"/>
      <c r="Y573" s="245" t="s">
        <v>158</v>
      </c>
      <c r="Z573" s="245"/>
      <c r="AA573" s="245"/>
      <c r="AB573" s="245"/>
      <c r="AC573" s="245" t="s">
        <v>159</v>
      </c>
      <c r="AD573" s="245"/>
      <c r="AE573" s="245"/>
      <c r="AF573" s="404"/>
    </row>
    <row r="574" spans="1:62" s="23" customFormat="1" ht="15.75" customHeight="1">
      <c r="A574" s="116" t="str">
        <f>IF(液状化L2の有無="","","×")</f>
        <v/>
      </c>
      <c r="B574" s="100"/>
      <c r="F574" s="300"/>
      <c r="G574" s="246"/>
      <c r="H574" s="246"/>
      <c r="I574" s="303"/>
      <c r="J574" s="303"/>
      <c r="K574" s="303"/>
      <c r="L574" s="246"/>
      <c r="M574" s="246"/>
      <c r="N574" s="246"/>
      <c r="O574" s="246"/>
      <c r="P574" s="246"/>
      <c r="Q574" s="246"/>
      <c r="R574" s="246"/>
      <c r="S574" s="246"/>
      <c r="T574" s="246"/>
      <c r="U574" s="246"/>
      <c r="V574" s="246"/>
      <c r="W574" s="246"/>
      <c r="X574" s="246"/>
      <c r="Y574" s="246"/>
      <c r="Z574" s="246"/>
      <c r="AA574" s="246"/>
      <c r="AB574" s="246"/>
      <c r="AC574" s="246"/>
      <c r="AD574" s="246"/>
      <c r="AE574" s="246"/>
      <c r="AF574" s="406"/>
    </row>
    <row r="575" spans="1:62" s="23" customFormat="1" ht="15.75" customHeight="1">
      <c r="A575" s="116" t="str">
        <f t="shared" ref="A575:A590" si="102">IF(液状化L2の有無="×","×",IF(F575="","×",""))</f>
        <v/>
      </c>
      <c r="B575" s="100"/>
      <c r="F575" s="304">
        <f t="shared" ref="F575:F590" si="103">F550</f>
        <v>2</v>
      </c>
      <c r="G575" s="226"/>
      <c r="H575" s="226"/>
      <c r="I575" s="225">
        <f t="shared" ref="I575:I590" si="104">I550</f>
        <v>3.4200000762939453</v>
      </c>
      <c r="J575" s="225"/>
      <c r="K575" s="225"/>
      <c r="L575" s="305">
        <f t="shared" ref="L575:L590" si="105">AA326</f>
        <v>0</v>
      </c>
      <c r="M575" s="226"/>
      <c r="N575" s="226"/>
      <c r="O575" s="226"/>
      <c r="P575" s="226">
        <f>IF(L575="","",ROUND(L575/$Y$591,6))</f>
        <v>0</v>
      </c>
      <c r="Q575" s="226"/>
      <c r="R575" s="226"/>
      <c r="S575" s="226"/>
      <c r="T575" s="226"/>
      <c r="U575" s="226">
        <f>IF(P575="","",ROUND(P575^0.25,4))</f>
        <v>0</v>
      </c>
      <c r="V575" s="226"/>
      <c r="W575" s="226"/>
      <c r="X575" s="226"/>
      <c r="Y575" s="510">
        <f t="shared" ref="Y575:Y590" si="106">IF(U575="","",ROUND(U575*I575,4))</f>
        <v>0</v>
      </c>
      <c r="Z575" s="510"/>
      <c r="AA575" s="510"/>
      <c r="AB575" s="510"/>
      <c r="AC575" s="502">
        <f>IF(Y575="","",SUM(Y$575:Y575))</f>
        <v>0</v>
      </c>
      <c r="AD575" s="502"/>
      <c r="AE575" s="502"/>
      <c r="AF575" s="503"/>
    </row>
    <row r="576" spans="1:62" s="23" customFormat="1" ht="15.75" customHeight="1">
      <c r="A576" s="116" t="str">
        <f t="shared" si="102"/>
        <v/>
      </c>
      <c r="B576" s="100"/>
      <c r="F576" s="265">
        <f t="shared" si="103"/>
        <v>3</v>
      </c>
      <c r="G576" s="266"/>
      <c r="H576" s="266"/>
      <c r="I576" s="231">
        <f t="shared" si="104"/>
        <v>3.1500000953674316</v>
      </c>
      <c r="J576" s="231"/>
      <c r="K576" s="231"/>
      <c r="L576" s="306">
        <f t="shared" si="105"/>
        <v>0</v>
      </c>
      <c r="M576" s="266"/>
      <c r="N576" s="266"/>
      <c r="O576" s="266"/>
      <c r="P576" s="266">
        <f t="shared" ref="P576:P590" si="107">IF(L576="","",ROUND(L576/$Y$591,6))</f>
        <v>0</v>
      </c>
      <c r="Q576" s="266"/>
      <c r="R576" s="266"/>
      <c r="S576" s="266"/>
      <c r="T576" s="266"/>
      <c r="U576" s="266">
        <f t="shared" ref="U576:U590" si="108">IF(P576="","",ROUND(P576^0.25,4))</f>
        <v>0</v>
      </c>
      <c r="V576" s="266"/>
      <c r="W576" s="266"/>
      <c r="X576" s="266"/>
      <c r="Y576" s="312">
        <f t="shared" si="106"/>
        <v>0</v>
      </c>
      <c r="Z576" s="312"/>
      <c r="AA576" s="312"/>
      <c r="AB576" s="312"/>
      <c r="AC576" s="310">
        <f>IF(Y576="","",SUM(Y$575:Y576))</f>
        <v>0</v>
      </c>
      <c r="AD576" s="310"/>
      <c r="AE576" s="310"/>
      <c r="AF576" s="311"/>
    </row>
    <row r="577" spans="1:62" s="23" customFormat="1" ht="15.75" customHeight="1">
      <c r="A577" s="116" t="str">
        <f t="shared" si="102"/>
        <v/>
      </c>
      <c r="B577" s="100"/>
      <c r="F577" s="265">
        <f t="shared" si="103"/>
        <v>4</v>
      </c>
      <c r="G577" s="266"/>
      <c r="H577" s="266"/>
      <c r="I577" s="231">
        <f t="shared" si="104"/>
        <v>5</v>
      </c>
      <c r="J577" s="231"/>
      <c r="K577" s="231"/>
      <c r="L577" s="306">
        <f t="shared" si="105"/>
        <v>15750</v>
      </c>
      <c r="M577" s="266"/>
      <c r="N577" s="266"/>
      <c r="O577" s="266"/>
      <c r="P577" s="266">
        <f t="shared" si="107"/>
        <v>4.6694339999999999</v>
      </c>
      <c r="Q577" s="266"/>
      <c r="R577" s="266"/>
      <c r="S577" s="266"/>
      <c r="T577" s="266"/>
      <c r="U577" s="266">
        <f t="shared" si="108"/>
        <v>1.47</v>
      </c>
      <c r="V577" s="266"/>
      <c r="W577" s="266"/>
      <c r="X577" s="266"/>
      <c r="Y577" s="312">
        <f t="shared" si="106"/>
        <v>7.35</v>
      </c>
      <c r="Z577" s="312"/>
      <c r="AA577" s="312"/>
      <c r="AB577" s="312"/>
      <c r="AC577" s="310">
        <f>IF(Y577="","",SUM(Y$575:Y577))</f>
        <v>7.35</v>
      </c>
      <c r="AD577" s="310"/>
      <c r="AE577" s="310"/>
      <c r="AF577" s="311"/>
    </row>
    <row r="578" spans="1:62" s="23" customFormat="1" ht="15.75" customHeight="1">
      <c r="A578" s="116" t="str">
        <f t="shared" si="102"/>
        <v/>
      </c>
      <c r="B578" s="100"/>
      <c r="F578" s="265">
        <f t="shared" si="103"/>
        <v>5</v>
      </c>
      <c r="G578" s="266"/>
      <c r="H578" s="266"/>
      <c r="I578" s="231">
        <f t="shared" si="104"/>
        <v>5</v>
      </c>
      <c r="J578" s="231"/>
      <c r="K578" s="231"/>
      <c r="L578" s="306">
        <f t="shared" si="105"/>
        <v>15750</v>
      </c>
      <c r="M578" s="266"/>
      <c r="N578" s="266"/>
      <c r="O578" s="266"/>
      <c r="P578" s="266">
        <f t="shared" si="107"/>
        <v>4.6694339999999999</v>
      </c>
      <c r="Q578" s="266"/>
      <c r="R578" s="266"/>
      <c r="S578" s="266"/>
      <c r="T578" s="266"/>
      <c r="U578" s="266">
        <f t="shared" si="108"/>
        <v>1.47</v>
      </c>
      <c r="V578" s="266"/>
      <c r="W578" s="266"/>
      <c r="X578" s="266"/>
      <c r="Y578" s="312">
        <f t="shared" si="106"/>
        <v>7.35</v>
      </c>
      <c r="Z578" s="312"/>
      <c r="AA578" s="312"/>
      <c r="AB578" s="312"/>
      <c r="AC578" s="310">
        <f>IF(Y578="","",SUM(Y$575:Y578))</f>
        <v>14.7</v>
      </c>
      <c r="AD578" s="310"/>
      <c r="AE578" s="310"/>
      <c r="AF578" s="311"/>
    </row>
    <row r="579" spans="1:62" s="23" customFormat="1" ht="15.75" customHeight="1">
      <c r="A579" s="116" t="str">
        <f t="shared" si="102"/>
        <v/>
      </c>
      <c r="B579" s="100"/>
      <c r="F579" s="265">
        <f t="shared" si="103"/>
        <v>6</v>
      </c>
      <c r="G579" s="266"/>
      <c r="H579" s="266"/>
      <c r="I579" s="231">
        <f t="shared" si="104"/>
        <v>5.1999998092651367</v>
      </c>
      <c r="J579" s="231"/>
      <c r="K579" s="231"/>
      <c r="L579" s="306">
        <f t="shared" si="105"/>
        <v>15750</v>
      </c>
      <c r="M579" s="266"/>
      <c r="N579" s="266"/>
      <c r="O579" s="266"/>
      <c r="P579" s="266">
        <f t="shared" si="107"/>
        <v>4.6694339999999999</v>
      </c>
      <c r="Q579" s="266"/>
      <c r="R579" s="266"/>
      <c r="S579" s="266"/>
      <c r="T579" s="266"/>
      <c r="U579" s="266">
        <f t="shared" si="108"/>
        <v>1.47</v>
      </c>
      <c r="V579" s="266"/>
      <c r="W579" s="266"/>
      <c r="X579" s="266"/>
      <c r="Y579" s="312">
        <f t="shared" si="106"/>
        <v>7.6440000000000001</v>
      </c>
      <c r="Z579" s="312"/>
      <c r="AA579" s="312"/>
      <c r="AB579" s="312"/>
      <c r="AC579" s="310">
        <f>IF(Y579="","",SUM(Y$575:Y579))</f>
        <v>22.344000000000001</v>
      </c>
      <c r="AD579" s="310"/>
      <c r="AE579" s="310"/>
      <c r="AF579" s="311"/>
    </row>
    <row r="580" spans="1:62" s="23" customFormat="1" ht="15.75" customHeight="1">
      <c r="A580" s="116" t="str">
        <f t="shared" si="102"/>
        <v/>
      </c>
      <c r="B580" s="100"/>
      <c r="F580" s="265">
        <f t="shared" si="103"/>
        <v>7</v>
      </c>
      <c r="G580" s="266"/>
      <c r="H580" s="266"/>
      <c r="I580" s="231">
        <f t="shared" si="104"/>
        <v>2.5499999523162842</v>
      </c>
      <c r="J580" s="231"/>
      <c r="K580" s="231"/>
      <c r="L580" s="306">
        <f t="shared" si="105"/>
        <v>44410</v>
      </c>
      <c r="M580" s="266"/>
      <c r="N580" s="266"/>
      <c r="O580" s="266"/>
      <c r="P580" s="266">
        <f t="shared" si="107"/>
        <v>13.166321</v>
      </c>
      <c r="Q580" s="266"/>
      <c r="R580" s="266"/>
      <c r="S580" s="266"/>
      <c r="T580" s="266"/>
      <c r="U580" s="266">
        <f t="shared" si="108"/>
        <v>1.9049</v>
      </c>
      <c r="V580" s="266"/>
      <c r="W580" s="266"/>
      <c r="X580" s="266"/>
      <c r="Y580" s="312">
        <f t="shared" si="106"/>
        <v>4.8574999999999999</v>
      </c>
      <c r="Z580" s="312"/>
      <c r="AA580" s="312"/>
      <c r="AB580" s="312"/>
      <c r="AC580" s="310">
        <f>IF(Y580="","",SUM(Y$575:Y580))</f>
        <v>27.201500000000003</v>
      </c>
      <c r="AD580" s="310"/>
      <c r="AE580" s="310"/>
      <c r="AF580" s="311"/>
    </row>
    <row r="581" spans="1:62" s="23" customFormat="1" ht="15.75" customHeight="1">
      <c r="A581" s="116" t="str">
        <f t="shared" si="102"/>
        <v/>
      </c>
      <c r="B581" s="100"/>
      <c r="F581" s="265">
        <f t="shared" si="103"/>
        <v>8</v>
      </c>
      <c r="G581" s="266"/>
      <c r="H581" s="266"/>
      <c r="I581" s="231">
        <f t="shared" si="104"/>
        <v>3.7799999713897705</v>
      </c>
      <c r="J581" s="231"/>
      <c r="K581" s="231"/>
      <c r="L581" s="306">
        <f t="shared" si="105"/>
        <v>33800</v>
      </c>
      <c r="M581" s="266"/>
      <c r="N581" s="266"/>
      <c r="O581" s="266"/>
      <c r="P581" s="266">
        <f t="shared" si="107"/>
        <v>10.020752999999999</v>
      </c>
      <c r="Q581" s="266"/>
      <c r="R581" s="266"/>
      <c r="S581" s="266"/>
      <c r="T581" s="266"/>
      <c r="U581" s="266">
        <f t="shared" si="108"/>
        <v>1.7791999999999999</v>
      </c>
      <c r="V581" s="266"/>
      <c r="W581" s="266"/>
      <c r="X581" s="266"/>
      <c r="Y581" s="312">
        <f t="shared" si="106"/>
        <v>6.7253999999999996</v>
      </c>
      <c r="Z581" s="312"/>
      <c r="AA581" s="312"/>
      <c r="AB581" s="312"/>
      <c r="AC581" s="310">
        <f>IF(Y581="","",SUM(Y$575:Y581))</f>
        <v>33.926900000000003</v>
      </c>
      <c r="AD581" s="310"/>
      <c r="AE581" s="310"/>
      <c r="AF581" s="311"/>
    </row>
    <row r="582" spans="1:62" s="23" customFormat="1" ht="15.75" customHeight="1">
      <c r="A582" s="116" t="str">
        <f t="shared" si="102"/>
        <v/>
      </c>
      <c r="B582" s="100"/>
      <c r="F582" s="265">
        <f t="shared" si="103"/>
        <v>9</v>
      </c>
      <c r="G582" s="266"/>
      <c r="H582" s="266"/>
      <c r="I582" s="231">
        <f t="shared" si="104"/>
        <v>1.8999999761581421</v>
      </c>
      <c r="J582" s="231"/>
      <c r="K582" s="231"/>
      <c r="L582" s="306">
        <f t="shared" si="105"/>
        <v>115950</v>
      </c>
      <c r="M582" s="266"/>
      <c r="N582" s="266"/>
      <c r="O582" s="266"/>
      <c r="P582" s="266">
        <f t="shared" si="107"/>
        <v>34.375926</v>
      </c>
      <c r="Q582" s="266"/>
      <c r="R582" s="266"/>
      <c r="S582" s="266"/>
      <c r="T582" s="266"/>
      <c r="U582" s="266">
        <f t="shared" si="108"/>
        <v>2.4214000000000002</v>
      </c>
      <c r="V582" s="266"/>
      <c r="W582" s="266"/>
      <c r="X582" s="266"/>
      <c r="Y582" s="312">
        <f t="shared" si="106"/>
        <v>4.6006999999999998</v>
      </c>
      <c r="Z582" s="312"/>
      <c r="AA582" s="312"/>
      <c r="AB582" s="312"/>
      <c r="AC582" s="310">
        <f>IF(Y582="","",SUM(Y$575:Y582))</f>
        <v>38.527600000000007</v>
      </c>
      <c r="AD582" s="310"/>
      <c r="AE582" s="310"/>
      <c r="AF582" s="311"/>
    </row>
    <row r="583" spans="1:62" s="23" customFormat="1" ht="15.75" customHeight="1">
      <c r="A583" s="116" t="str">
        <f t="shared" si="102"/>
        <v>×</v>
      </c>
      <c r="B583" s="100"/>
      <c r="F583" s="265" t="str">
        <f t="shared" si="103"/>
        <v/>
      </c>
      <c r="G583" s="266"/>
      <c r="H583" s="266"/>
      <c r="I583" s="231">
        <f t="shared" si="104"/>
        <v>0</v>
      </c>
      <c r="J583" s="231"/>
      <c r="K583" s="231"/>
      <c r="L583" s="306" t="str">
        <f t="shared" si="105"/>
        <v/>
      </c>
      <c r="M583" s="266"/>
      <c r="N583" s="266"/>
      <c r="O583" s="266"/>
      <c r="P583" s="266" t="str">
        <f t="shared" si="107"/>
        <v/>
      </c>
      <c r="Q583" s="266"/>
      <c r="R583" s="266"/>
      <c r="S583" s="266"/>
      <c r="T583" s="266"/>
      <c r="U583" s="266" t="str">
        <f t="shared" si="108"/>
        <v/>
      </c>
      <c r="V583" s="266"/>
      <c r="W583" s="266"/>
      <c r="X583" s="266"/>
      <c r="Y583" s="312" t="str">
        <f t="shared" si="106"/>
        <v/>
      </c>
      <c r="Z583" s="312"/>
      <c r="AA583" s="312"/>
      <c r="AB583" s="312"/>
      <c r="AC583" s="310" t="str">
        <f>IF(Y583="","",SUM(Y$575:Y583))</f>
        <v/>
      </c>
      <c r="AD583" s="310"/>
      <c r="AE583" s="310"/>
      <c r="AF583" s="311"/>
    </row>
    <row r="584" spans="1:62" s="23" customFormat="1" ht="15.75" customHeight="1">
      <c r="A584" s="116" t="str">
        <f t="shared" si="102"/>
        <v>×</v>
      </c>
      <c r="B584" s="100"/>
      <c r="F584" s="265" t="str">
        <f t="shared" si="103"/>
        <v/>
      </c>
      <c r="G584" s="266"/>
      <c r="H584" s="266"/>
      <c r="I584" s="231">
        <f t="shared" si="104"/>
        <v>0</v>
      </c>
      <c r="J584" s="231"/>
      <c r="K584" s="231"/>
      <c r="L584" s="306" t="str">
        <f t="shared" si="105"/>
        <v/>
      </c>
      <c r="M584" s="266"/>
      <c r="N584" s="266"/>
      <c r="O584" s="266"/>
      <c r="P584" s="266" t="str">
        <f t="shared" si="107"/>
        <v/>
      </c>
      <c r="Q584" s="266"/>
      <c r="R584" s="266"/>
      <c r="S584" s="266"/>
      <c r="T584" s="266"/>
      <c r="U584" s="266" t="str">
        <f t="shared" si="108"/>
        <v/>
      </c>
      <c r="V584" s="266"/>
      <c r="W584" s="266"/>
      <c r="X584" s="266"/>
      <c r="Y584" s="312" t="str">
        <f t="shared" si="106"/>
        <v/>
      </c>
      <c r="Z584" s="312"/>
      <c r="AA584" s="312"/>
      <c r="AB584" s="312"/>
      <c r="AC584" s="310" t="str">
        <f>IF(Y584="","",SUM(Y$575:Y584))</f>
        <v/>
      </c>
      <c r="AD584" s="310"/>
      <c r="AE584" s="310"/>
      <c r="AF584" s="311"/>
    </row>
    <row r="585" spans="1:62" s="23" customFormat="1" ht="15.75" customHeight="1">
      <c r="A585" s="116" t="str">
        <f t="shared" si="102"/>
        <v>×</v>
      </c>
      <c r="B585" s="100"/>
      <c r="F585" s="265" t="str">
        <f t="shared" si="103"/>
        <v/>
      </c>
      <c r="G585" s="266"/>
      <c r="H585" s="266"/>
      <c r="I585" s="231">
        <f t="shared" si="104"/>
        <v>0</v>
      </c>
      <c r="J585" s="231"/>
      <c r="K585" s="231"/>
      <c r="L585" s="306" t="str">
        <f t="shared" si="105"/>
        <v/>
      </c>
      <c r="M585" s="266"/>
      <c r="N585" s="266"/>
      <c r="O585" s="266"/>
      <c r="P585" s="266" t="str">
        <f t="shared" si="107"/>
        <v/>
      </c>
      <c r="Q585" s="266"/>
      <c r="R585" s="266"/>
      <c r="S585" s="266"/>
      <c r="T585" s="266"/>
      <c r="U585" s="266" t="str">
        <f t="shared" si="108"/>
        <v/>
      </c>
      <c r="V585" s="266"/>
      <c r="W585" s="266"/>
      <c r="X585" s="266"/>
      <c r="Y585" s="312" t="str">
        <f t="shared" si="106"/>
        <v/>
      </c>
      <c r="Z585" s="312"/>
      <c r="AA585" s="312"/>
      <c r="AB585" s="312"/>
      <c r="AC585" s="310" t="str">
        <f>IF(Y585="","",SUM(Y$575:Y585))</f>
        <v/>
      </c>
      <c r="AD585" s="310"/>
      <c r="AE585" s="310"/>
      <c r="AF585" s="311"/>
    </row>
    <row r="586" spans="1:62" s="23" customFormat="1" ht="15.75" customHeight="1">
      <c r="A586" s="116" t="str">
        <f t="shared" si="102"/>
        <v>×</v>
      </c>
      <c r="B586" s="100"/>
      <c r="F586" s="265" t="str">
        <f t="shared" si="103"/>
        <v/>
      </c>
      <c r="G586" s="266"/>
      <c r="H586" s="266"/>
      <c r="I586" s="231">
        <f t="shared" si="104"/>
        <v>0</v>
      </c>
      <c r="J586" s="231"/>
      <c r="K586" s="231"/>
      <c r="L586" s="306" t="str">
        <f t="shared" si="105"/>
        <v/>
      </c>
      <c r="M586" s="266"/>
      <c r="N586" s="266"/>
      <c r="O586" s="266"/>
      <c r="P586" s="266" t="str">
        <f t="shared" si="107"/>
        <v/>
      </c>
      <c r="Q586" s="266"/>
      <c r="R586" s="266"/>
      <c r="S586" s="266"/>
      <c r="T586" s="266"/>
      <c r="U586" s="266" t="str">
        <f t="shared" si="108"/>
        <v/>
      </c>
      <c r="V586" s="266"/>
      <c r="W586" s="266"/>
      <c r="X586" s="266"/>
      <c r="Y586" s="312" t="str">
        <f t="shared" si="106"/>
        <v/>
      </c>
      <c r="Z586" s="312"/>
      <c r="AA586" s="312"/>
      <c r="AB586" s="312"/>
      <c r="AC586" s="310" t="str">
        <f>IF(Y586="","",SUM(Y$575:Y586))</f>
        <v/>
      </c>
      <c r="AD586" s="310"/>
      <c r="AE586" s="310"/>
      <c r="AF586" s="311"/>
    </row>
    <row r="587" spans="1:62" s="23" customFormat="1" ht="15.75" customHeight="1">
      <c r="A587" s="116" t="str">
        <f t="shared" si="102"/>
        <v>×</v>
      </c>
      <c r="B587" s="100"/>
      <c r="F587" s="265" t="str">
        <f t="shared" si="103"/>
        <v/>
      </c>
      <c r="G587" s="266"/>
      <c r="H587" s="266"/>
      <c r="I587" s="231">
        <f t="shared" si="104"/>
        <v>0</v>
      </c>
      <c r="J587" s="231"/>
      <c r="K587" s="231"/>
      <c r="L587" s="306" t="str">
        <f t="shared" si="105"/>
        <v/>
      </c>
      <c r="M587" s="266"/>
      <c r="N587" s="266"/>
      <c r="O587" s="266"/>
      <c r="P587" s="266" t="str">
        <f t="shared" si="107"/>
        <v/>
      </c>
      <c r="Q587" s="266"/>
      <c r="R587" s="266"/>
      <c r="S587" s="266"/>
      <c r="T587" s="266"/>
      <c r="U587" s="266" t="str">
        <f t="shared" si="108"/>
        <v/>
      </c>
      <c r="V587" s="266"/>
      <c r="W587" s="266"/>
      <c r="X587" s="266"/>
      <c r="Y587" s="312" t="str">
        <f t="shared" si="106"/>
        <v/>
      </c>
      <c r="Z587" s="312"/>
      <c r="AA587" s="312"/>
      <c r="AB587" s="312"/>
      <c r="AC587" s="310" t="str">
        <f>IF(Y587="","",SUM(Y$575:Y587))</f>
        <v/>
      </c>
      <c r="AD587" s="310"/>
      <c r="AE587" s="310"/>
      <c r="AF587" s="311"/>
    </row>
    <row r="588" spans="1:62" s="23" customFormat="1" ht="15.75" customHeight="1">
      <c r="A588" s="116" t="str">
        <f t="shared" si="102"/>
        <v>×</v>
      </c>
      <c r="B588" s="100"/>
      <c r="F588" s="265" t="str">
        <f t="shared" si="103"/>
        <v/>
      </c>
      <c r="G588" s="266"/>
      <c r="H588" s="266"/>
      <c r="I588" s="231">
        <f t="shared" si="104"/>
        <v>0</v>
      </c>
      <c r="J588" s="231"/>
      <c r="K588" s="231"/>
      <c r="L588" s="306" t="str">
        <f t="shared" si="105"/>
        <v/>
      </c>
      <c r="M588" s="266"/>
      <c r="N588" s="266"/>
      <c r="O588" s="266"/>
      <c r="P588" s="266" t="str">
        <f t="shared" si="107"/>
        <v/>
      </c>
      <c r="Q588" s="266"/>
      <c r="R588" s="266"/>
      <c r="S588" s="266"/>
      <c r="T588" s="266"/>
      <c r="U588" s="266" t="str">
        <f t="shared" si="108"/>
        <v/>
      </c>
      <c r="V588" s="266"/>
      <c r="W588" s="266"/>
      <c r="X588" s="266"/>
      <c r="Y588" s="312" t="str">
        <f t="shared" si="106"/>
        <v/>
      </c>
      <c r="Z588" s="312"/>
      <c r="AA588" s="312"/>
      <c r="AB588" s="312"/>
      <c r="AC588" s="310" t="str">
        <f>IF(Y588="","",SUM(Y$575:Y588))</f>
        <v/>
      </c>
      <c r="AD588" s="310"/>
      <c r="AE588" s="310"/>
      <c r="AF588" s="311"/>
    </row>
    <row r="589" spans="1:62" s="23" customFormat="1" ht="15.75" customHeight="1">
      <c r="A589" s="116" t="str">
        <f t="shared" si="102"/>
        <v>×</v>
      </c>
      <c r="B589" s="100"/>
      <c r="F589" s="265" t="str">
        <f t="shared" si="103"/>
        <v/>
      </c>
      <c r="G589" s="266"/>
      <c r="H589" s="266"/>
      <c r="I589" s="231">
        <f t="shared" si="104"/>
        <v>0</v>
      </c>
      <c r="J589" s="231"/>
      <c r="K589" s="231"/>
      <c r="L589" s="306" t="str">
        <f t="shared" si="105"/>
        <v/>
      </c>
      <c r="M589" s="266"/>
      <c r="N589" s="266"/>
      <c r="O589" s="266"/>
      <c r="P589" s="266" t="str">
        <f t="shared" si="107"/>
        <v/>
      </c>
      <c r="Q589" s="266"/>
      <c r="R589" s="266"/>
      <c r="S589" s="266"/>
      <c r="T589" s="266"/>
      <c r="U589" s="266" t="str">
        <f t="shared" si="108"/>
        <v/>
      </c>
      <c r="V589" s="266"/>
      <c r="W589" s="266"/>
      <c r="X589" s="266"/>
      <c r="Y589" s="312" t="str">
        <f t="shared" si="106"/>
        <v/>
      </c>
      <c r="Z589" s="312"/>
      <c r="AA589" s="312"/>
      <c r="AB589" s="312"/>
      <c r="AC589" s="310" t="str">
        <f>IF(Y589="","",SUM(Y$575:Y589))</f>
        <v/>
      </c>
      <c r="AD589" s="310"/>
      <c r="AE589" s="310"/>
      <c r="AF589" s="311"/>
    </row>
    <row r="590" spans="1:62" s="23" customFormat="1" ht="15.75" customHeight="1">
      <c r="A590" s="116" t="str">
        <f t="shared" si="102"/>
        <v>×</v>
      </c>
      <c r="B590" s="100"/>
      <c r="F590" s="269" t="str">
        <f t="shared" si="103"/>
        <v/>
      </c>
      <c r="G590" s="270"/>
      <c r="H590" s="270"/>
      <c r="I590" s="252">
        <f t="shared" si="104"/>
        <v>0</v>
      </c>
      <c r="J590" s="252"/>
      <c r="K590" s="252"/>
      <c r="L590" s="513" t="str">
        <f t="shared" si="105"/>
        <v/>
      </c>
      <c r="M590" s="270"/>
      <c r="N590" s="270"/>
      <c r="O590" s="270"/>
      <c r="P590" s="270" t="str">
        <f t="shared" si="107"/>
        <v/>
      </c>
      <c r="Q590" s="270"/>
      <c r="R590" s="270"/>
      <c r="S590" s="270"/>
      <c r="T590" s="270"/>
      <c r="U590" s="270" t="str">
        <f t="shared" si="108"/>
        <v/>
      </c>
      <c r="V590" s="270"/>
      <c r="W590" s="270"/>
      <c r="X590" s="270"/>
      <c r="Y590" s="512" t="str">
        <f t="shared" si="106"/>
        <v/>
      </c>
      <c r="Z590" s="512"/>
      <c r="AA590" s="512"/>
      <c r="AB590" s="512"/>
      <c r="AC590" s="441" t="str">
        <f>IF(Y590="","",SUM(Y$575:Y590))</f>
        <v/>
      </c>
      <c r="AD590" s="441"/>
      <c r="AE590" s="441"/>
      <c r="AF590" s="442"/>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385" t="s">
        <v>146</v>
      </c>
      <c r="W591" s="385"/>
      <c r="X591" s="35" t="s">
        <v>26</v>
      </c>
      <c r="Y591" s="440">
        <f>Y566</f>
        <v>3373</v>
      </c>
      <c r="Z591" s="440"/>
      <c r="AA591" s="440"/>
      <c r="AB591" s="440"/>
      <c r="AC591" s="440"/>
      <c r="AD591" s="407" t="s">
        <v>162</v>
      </c>
      <c r="AE591" s="407"/>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424</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62" t="s">
        <v>425</v>
      </c>
      <c r="G594" s="262"/>
      <c r="H594" s="22" t="s">
        <v>426</v>
      </c>
      <c r="I594" s="296">
        <v>10.489999771118164</v>
      </c>
      <c r="J594" s="296"/>
      <c r="K594" s="296"/>
      <c r="L594" s="22" t="s">
        <v>427</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588</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588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6" t="s">
        <v>428</v>
      </c>
      <c r="H603" s="302"/>
      <c r="I603" s="302"/>
      <c r="J603" s="302"/>
      <c r="K603" s="302"/>
      <c r="L603" s="302"/>
      <c r="M603" s="302"/>
      <c r="N603" s="302"/>
      <c r="O603" s="302"/>
      <c r="P603" s="302"/>
      <c r="Q603" s="302"/>
      <c r="R603" s="302"/>
      <c r="S603" s="302"/>
      <c r="T603" s="457"/>
      <c r="U603" s="458" t="s">
        <v>429</v>
      </c>
      <c r="V603" s="258"/>
      <c r="W603" s="258"/>
      <c r="X603" s="258"/>
      <c r="Y603" s="258"/>
      <c r="Z603" s="258"/>
      <c r="AA603" s="258"/>
      <c r="AB603" s="258"/>
      <c r="AC603" s="258"/>
      <c r="AD603" s="258"/>
      <c r="AE603" s="258"/>
      <c r="AF603" s="258"/>
      <c r="AG603" s="258"/>
      <c r="AH603" s="259"/>
    </row>
    <row r="604" spans="1:62" s="23" customFormat="1" ht="15.75" customHeight="1">
      <c r="G604" s="287" t="s">
        <v>77</v>
      </c>
      <c r="H604" s="288"/>
      <c r="I604" s="288"/>
      <c r="J604" s="288" t="s">
        <v>187</v>
      </c>
      <c r="K604" s="288"/>
      <c r="L604" s="288"/>
      <c r="M604" s="288"/>
      <c r="N604" s="291" t="s">
        <v>186</v>
      </c>
      <c r="O604" s="292"/>
      <c r="P604" s="292"/>
      <c r="Q604" s="288" t="s">
        <v>565</v>
      </c>
      <c r="R604" s="288"/>
      <c r="S604" s="288"/>
      <c r="T604" s="421"/>
      <c r="U604" s="498" t="s">
        <v>77</v>
      </c>
      <c r="V604" s="288"/>
      <c r="W604" s="288"/>
      <c r="X604" s="288" t="s">
        <v>187</v>
      </c>
      <c r="Y604" s="288"/>
      <c r="Z604" s="288"/>
      <c r="AA604" s="288"/>
      <c r="AB604" s="291" t="s">
        <v>186</v>
      </c>
      <c r="AC604" s="292"/>
      <c r="AD604" s="292"/>
      <c r="AE604" s="288" t="s">
        <v>565</v>
      </c>
      <c r="AF604" s="288"/>
      <c r="AG604" s="288"/>
      <c r="AH604" s="421"/>
    </row>
    <row r="605" spans="1:62" s="23" customFormat="1" ht="15.75" customHeight="1">
      <c r="G605" s="289"/>
      <c r="H605" s="290"/>
      <c r="I605" s="290"/>
      <c r="J605" s="290"/>
      <c r="K605" s="290"/>
      <c r="L605" s="290"/>
      <c r="M605" s="290"/>
      <c r="N605" s="293"/>
      <c r="O605" s="293"/>
      <c r="P605" s="293"/>
      <c r="Q605" s="290"/>
      <c r="R605" s="290"/>
      <c r="S605" s="290"/>
      <c r="T605" s="519"/>
      <c r="U605" s="459"/>
      <c r="V605" s="290"/>
      <c r="W605" s="290"/>
      <c r="X605" s="290"/>
      <c r="Y605" s="290"/>
      <c r="Z605" s="290"/>
      <c r="AA605" s="290"/>
      <c r="AB605" s="293"/>
      <c r="AC605" s="293"/>
      <c r="AD605" s="293"/>
      <c r="AE605" s="290"/>
      <c r="AF605" s="290"/>
      <c r="AG605" s="290"/>
      <c r="AH605" s="519"/>
    </row>
    <row r="606" spans="1:62" s="23" customFormat="1" ht="15.75" customHeight="1">
      <c r="A606" s="110" t="str">
        <f t="shared" ref="A606:A621" si="109">IF(LEN(G606)+LEN(U606)=0,"×","")</f>
        <v/>
      </c>
      <c r="B606" s="100"/>
      <c r="C606" s="22"/>
      <c r="D606" s="22"/>
      <c r="G606" s="247">
        <v>2</v>
      </c>
      <c r="H606" s="223"/>
      <c r="I606" s="223"/>
      <c r="J606" s="516">
        <v>750</v>
      </c>
      <c r="K606" s="516"/>
      <c r="L606" s="516"/>
      <c r="M606" s="516"/>
      <c r="N606" s="224">
        <v>3.4200000762939453</v>
      </c>
      <c r="O606" s="224"/>
      <c r="P606" s="224"/>
      <c r="Q606" s="305">
        <f>IF(J606="","",J606*AE622)</f>
        <v>2356.1944901923448</v>
      </c>
      <c r="R606" s="305"/>
      <c r="S606" s="305"/>
      <c r="T606" s="517"/>
      <c r="U606" s="447">
        <v>2</v>
      </c>
      <c r="V606" s="223"/>
      <c r="W606" s="223"/>
      <c r="X606" s="516">
        <v>750</v>
      </c>
      <c r="Y606" s="516"/>
      <c r="Z606" s="516"/>
      <c r="AA606" s="516"/>
      <c r="AB606" s="224">
        <v>3.4200000762939453</v>
      </c>
      <c r="AC606" s="224"/>
      <c r="AD606" s="224"/>
      <c r="AE606" s="305">
        <f>IF(X606="","",X606*AE622)</f>
        <v>2356.1944901923448</v>
      </c>
      <c r="AF606" s="305"/>
      <c r="AG606" s="305"/>
      <c r="AH606" s="518"/>
    </row>
    <row r="607" spans="1:62" s="23" customFormat="1" ht="15.75" customHeight="1">
      <c r="A607" s="110" t="str">
        <f t="shared" si="109"/>
        <v/>
      </c>
      <c r="B607" s="100"/>
      <c r="C607" s="22"/>
      <c r="D607" s="22"/>
      <c r="G607" s="239">
        <v>3</v>
      </c>
      <c r="H607" s="229"/>
      <c r="I607" s="229"/>
      <c r="J607" s="520">
        <v>0</v>
      </c>
      <c r="K607" s="520"/>
      <c r="L607" s="520"/>
      <c r="M607" s="520"/>
      <c r="N607" s="221">
        <v>3.1500000953674316</v>
      </c>
      <c r="O607" s="221"/>
      <c r="P607" s="221"/>
      <c r="Q607" s="306">
        <f>IF(J607="","",J607*AE622)</f>
        <v>0</v>
      </c>
      <c r="R607" s="306"/>
      <c r="S607" s="306"/>
      <c r="T607" s="522"/>
      <c r="U607" s="448">
        <v>3</v>
      </c>
      <c r="V607" s="229"/>
      <c r="W607" s="229"/>
      <c r="X607" s="520">
        <v>0</v>
      </c>
      <c r="Y607" s="520"/>
      <c r="Z607" s="520"/>
      <c r="AA607" s="520"/>
      <c r="AB607" s="221">
        <v>3.1500000953674316</v>
      </c>
      <c r="AC607" s="221"/>
      <c r="AD607" s="221"/>
      <c r="AE607" s="306">
        <f>IF(X607="","",X607*AE622)</f>
        <v>0</v>
      </c>
      <c r="AF607" s="306"/>
      <c r="AG607" s="306"/>
      <c r="AH607" s="514"/>
    </row>
    <row r="608" spans="1:62" s="23" customFormat="1" ht="15.75" customHeight="1">
      <c r="A608" s="110" t="str">
        <f t="shared" si="109"/>
        <v/>
      </c>
      <c r="B608" s="100"/>
      <c r="C608" s="22"/>
      <c r="D608" s="22"/>
      <c r="G608" s="239">
        <v>4</v>
      </c>
      <c r="H608" s="229"/>
      <c r="I608" s="229"/>
      <c r="J608" s="520">
        <v>1440</v>
      </c>
      <c r="K608" s="520"/>
      <c r="L608" s="520"/>
      <c r="M608" s="520"/>
      <c r="N608" s="221">
        <v>5</v>
      </c>
      <c r="O608" s="221"/>
      <c r="P608" s="221"/>
      <c r="Q608" s="306">
        <f>IF(J608="","",J608*AE622)</f>
        <v>4523.8934211693022</v>
      </c>
      <c r="R608" s="306"/>
      <c r="S608" s="306"/>
      <c r="T608" s="522"/>
      <c r="U608" s="448">
        <v>4</v>
      </c>
      <c r="V608" s="229"/>
      <c r="W608" s="229"/>
      <c r="X608" s="520">
        <v>1440</v>
      </c>
      <c r="Y608" s="520"/>
      <c r="Z608" s="520"/>
      <c r="AA608" s="520"/>
      <c r="AB608" s="221">
        <v>5</v>
      </c>
      <c r="AC608" s="221"/>
      <c r="AD608" s="221"/>
      <c r="AE608" s="306">
        <f>IF(X608="","",X608*AE622)</f>
        <v>4523.8934211693022</v>
      </c>
      <c r="AF608" s="306"/>
      <c r="AG608" s="306"/>
      <c r="AH608" s="514"/>
    </row>
    <row r="609" spans="1:35" s="23" customFormat="1" ht="15.75" customHeight="1">
      <c r="A609" s="110" t="str">
        <f t="shared" si="109"/>
        <v/>
      </c>
      <c r="B609" s="100"/>
      <c r="C609" s="22"/>
      <c r="D609" s="22"/>
      <c r="G609" s="239">
        <v>5</v>
      </c>
      <c r="H609" s="229"/>
      <c r="I609" s="229"/>
      <c r="J609" s="520">
        <v>1440</v>
      </c>
      <c r="K609" s="520"/>
      <c r="L609" s="520"/>
      <c r="M609" s="520"/>
      <c r="N609" s="221">
        <v>5</v>
      </c>
      <c r="O609" s="221"/>
      <c r="P609" s="221"/>
      <c r="Q609" s="306">
        <f>IF(J609="","",J609*AE622)</f>
        <v>4523.8934211693022</v>
      </c>
      <c r="R609" s="306"/>
      <c r="S609" s="306"/>
      <c r="T609" s="522"/>
      <c r="U609" s="448">
        <v>5</v>
      </c>
      <c r="V609" s="229"/>
      <c r="W609" s="229"/>
      <c r="X609" s="520">
        <v>1440</v>
      </c>
      <c r="Y609" s="520"/>
      <c r="Z609" s="520"/>
      <c r="AA609" s="520"/>
      <c r="AB609" s="221">
        <v>5</v>
      </c>
      <c r="AC609" s="221"/>
      <c r="AD609" s="221"/>
      <c r="AE609" s="306">
        <f>IF(X609="","",X609*AE622)</f>
        <v>4523.8934211693022</v>
      </c>
      <c r="AF609" s="306"/>
      <c r="AG609" s="306"/>
      <c r="AH609" s="514"/>
    </row>
    <row r="610" spans="1:35" s="23" customFormat="1" ht="15.75" customHeight="1">
      <c r="A610" s="110" t="str">
        <f t="shared" si="109"/>
        <v/>
      </c>
      <c r="B610" s="100"/>
      <c r="C610" s="22"/>
      <c r="D610" s="22"/>
      <c r="G610" s="239">
        <v>6</v>
      </c>
      <c r="H610" s="229"/>
      <c r="I610" s="229"/>
      <c r="J610" s="520">
        <v>1440</v>
      </c>
      <c r="K610" s="520"/>
      <c r="L610" s="520"/>
      <c r="M610" s="520"/>
      <c r="N610" s="221">
        <v>5.1999998092651367</v>
      </c>
      <c r="O610" s="221"/>
      <c r="P610" s="221"/>
      <c r="Q610" s="306">
        <f>IF(J610="","",J610*AE622)</f>
        <v>4523.8934211693022</v>
      </c>
      <c r="R610" s="306"/>
      <c r="S610" s="306"/>
      <c r="T610" s="522"/>
      <c r="U610" s="448">
        <v>6</v>
      </c>
      <c r="V610" s="229"/>
      <c r="W610" s="229"/>
      <c r="X610" s="520">
        <v>1440</v>
      </c>
      <c r="Y610" s="520"/>
      <c r="Z610" s="520"/>
      <c r="AA610" s="520"/>
      <c r="AB610" s="221">
        <v>5.1999998092651367</v>
      </c>
      <c r="AC610" s="221"/>
      <c r="AD610" s="221"/>
      <c r="AE610" s="306">
        <f>IF(X610="","",X610*AE622)</f>
        <v>4523.8934211693022</v>
      </c>
      <c r="AF610" s="306"/>
      <c r="AG610" s="306"/>
      <c r="AH610" s="514"/>
    </row>
    <row r="611" spans="1:35" s="23" customFormat="1" ht="15.75" customHeight="1">
      <c r="A611" s="110" t="str">
        <f t="shared" si="109"/>
        <v/>
      </c>
      <c r="B611" s="100"/>
      <c r="C611" s="22"/>
      <c r="D611" s="22"/>
      <c r="G611" s="239">
        <v>7</v>
      </c>
      <c r="H611" s="229"/>
      <c r="I611" s="229"/>
      <c r="J611" s="520">
        <v>4060</v>
      </c>
      <c r="K611" s="520"/>
      <c r="L611" s="520"/>
      <c r="M611" s="520"/>
      <c r="N611" s="221">
        <v>2.5499999523162842</v>
      </c>
      <c r="O611" s="221"/>
      <c r="P611" s="221"/>
      <c r="Q611" s="306">
        <f>IF(J611="","",J611*AE622)</f>
        <v>12754.866173574561</v>
      </c>
      <c r="R611" s="306"/>
      <c r="S611" s="306"/>
      <c r="T611" s="522"/>
      <c r="U611" s="448">
        <v>7</v>
      </c>
      <c r="V611" s="229"/>
      <c r="W611" s="229"/>
      <c r="X611" s="520">
        <v>4060</v>
      </c>
      <c r="Y611" s="520"/>
      <c r="Z611" s="520"/>
      <c r="AA611" s="520"/>
      <c r="AB611" s="221">
        <v>2.5499999523162842</v>
      </c>
      <c r="AC611" s="221"/>
      <c r="AD611" s="221"/>
      <c r="AE611" s="306">
        <f>IF(X611="","",X611*AE622)</f>
        <v>12754.866173574561</v>
      </c>
      <c r="AF611" s="306"/>
      <c r="AG611" s="306"/>
      <c r="AH611" s="514"/>
    </row>
    <row r="612" spans="1:35" s="23" customFormat="1" ht="15.75" customHeight="1">
      <c r="A612" s="110" t="str">
        <f t="shared" si="109"/>
        <v/>
      </c>
      <c r="B612" s="100"/>
      <c r="C612" s="22"/>
      <c r="D612" s="22"/>
      <c r="G612" s="239">
        <v>8</v>
      </c>
      <c r="H612" s="229"/>
      <c r="I612" s="229"/>
      <c r="J612" s="520">
        <v>3090</v>
      </c>
      <c r="K612" s="520"/>
      <c r="L612" s="520"/>
      <c r="M612" s="520"/>
      <c r="N612" s="221">
        <v>3.7799999713897705</v>
      </c>
      <c r="O612" s="221"/>
      <c r="P612" s="221"/>
      <c r="Q612" s="306">
        <f>IF(J612="","",J612*AE622)</f>
        <v>9707.5212995924612</v>
      </c>
      <c r="R612" s="306"/>
      <c r="S612" s="306"/>
      <c r="T612" s="522"/>
      <c r="U612" s="448">
        <v>8</v>
      </c>
      <c r="V612" s="229"/>
      <c r="W612" s="229"/>
      <c r="X612" s="520">
        <v>3090</v>
      </c>
      <c r="Y612" s="520"/>
      <c r="Z612" s="520"/>
      <c r="AA612" s="520"/>
      <c r="AB612" s="221">
        <v>3.7799999713897705</v>
      </c>
      <c r="AC612" s="221"/>
      <c r="AD612" s="221"/>
      <c r="AE612" s="306">
        <f>IF(X612="","",X612*AE622)</f>
        <v>9707.5212995924612</v>
      </c>
      <c r="AF612" s="306"/>
      <c r="AG612" s="306"/>
      <c r="AH612" s="514"/>
    </row>
    <row r="613" spans="1:35" s="23" customFormat="1" ht="15.75" customHeight="1">
      <c r="A613" s="110" t="str">
        <f t="shared" si="109"/>
        <v/>
      </c>
      <c r="B613" s="100"/>
      <c r="C613" s="22"/>
      <c r="D613" s="22"/>
      <c r="G613" s="239">
        <v>9</v>
      </c>
      <c r="H613" s="229"/>
      <c r="I613" s="229"/>
      <c r="J613" s="520">
        <v>10600</v>
      </c>
      <c r="K613" s="520"/>
      <c r="L613" s="520"/>
      <c r="M613" s="520"/>
      <c r="N613" s="221">
        <v>0.89999997615814209</v>
      </c>
      <c r="O613" s="221"/>
      <c r="P613" s="221"/>
      <c r="Q613" s="306">
        <f>IF(J613="","",J613*AE622)</f>
        <v>33300.88212805181</v>
      </c>
      <c r="R613" s="306"/>
      <c r="S613" s="306"/>
      <c r="T613" s="522"/>
      <c r="U613" s="448">
        <v>9</v>
      </c>
      <c r="V613" s="229"/>
      <c r="W613" s="229"/>
      <c r="X613" s="520">
        <v>10600</v>
      </c>
      <c r="Y613" s="520"/>
      <c r="Z613" s="520"/>
      <c r="AA613" s="520"/>
      <c r="AB613" s="221">
        <v>1.8999999761581421</v>
      </c>
      <c r="AC613" s="221"/>
      <c r="AD613" s="221"/>
      <c r="AE613" s="306">
        <f>IF(X613="","",X613*AE622)</f>
        <v>33300.88212805181</v>
      </c>
      <c r="AF613" s="306"/>
      <c r="AG613" s="306"/>
      <c r="AH613" s="514"/>
    </row>
    <row r="614" spans="1:35" s="23" customFormat="1" ht="15.75" customHeight="1">
      <c r="A614" s="110" t="str">
        <f t="shared" si="109"/>
        <v/>
      </c>
      <c r="B614" s="100"/>
      <c r="C614" s="22"/>
      <c r="D614" s="22"/>
      <c r="G614" s="239">
        <v>9</v>
      </c>
      <c r="H614" s="229"/>
      <c r="I614" s="229"/>
      <c r="J614" s="520">
        <v>0</v>
      </c>
      <c r="K614" s="520"/>
      <c r="L614" s="520"/>
      <c r="M614" s="520"/>
      <c r="N614" s="221">
        <v>1</v>
      </c>
      <c r="O614" s="221"/>
      <c r="P614" s="221"/>
      <c r="Q614" s="306">
        <f>IF(J614="","",J614*AE622)</f>
        <v>0</v>
      </c>
      <c r="R614" s="306"/>
      <c r="S614" s="306"/>
      <c r="T614" s="522"/>
      <c r="U614" s="448"/>
      <c r="V614" s="229"/>
      <c r="W614" s="229"/>
      <c r="X614" s="520"/>
      <c r="Y614" s="520"/>
      <c r="Z614" s="520"/>
      <c r="AA614" s="520"/>
      <c r="AB614" s="221"/>
      <c r="AC614" s="221"/>
      <c r="AD614" s="221"/>
      <c r="AE614" s="306" t="str">
        <f>IF(X614="","",X614*AE622)</f>
        <v/>
      </c>
      <c r="AF614" s="306"/>
      <c r="AG614" s="306"/>
      <c r="AH614" s="514"/>
    </row>
    <row r="615" spans="1:35" s="23" customFormat="1" ht="15.75" customHeight="1">
      <c r="A615" s="110" t="str">
        <f t="shared" si="109"/>
        <v>×</v>
      </c>
      <c r="B615" s="100"/>
      <c r="C615" s="22"/>
      <c r="D615" s="22"/>
      <c r="G615" s="239"/>
      <c r="H615" s="229"/>
      <c r="I615" s="229"/>
      <c r="J615" s="520"/>
      <c r="K615" s="520"/>
      <c r="L615" s="520"/>
      <c r="M615" s="520"/>
      <c r="N615" s="221"/>
      <c r="O615" s="221"/>
      <c r="P615" s="221"/>
      <c r="Q615" s="306" t="str">
        <f>IF(J615="","",J615*AE622)</f>
        <v/>
      </c>
      <c r="R615" s="306"/>
      <c r="S615" s="306"/>
      <c r="T615" s="522"/>
      <c r="U615" s="448"/>
      <c r="V615" s="229"/>
      <c r="W615" s="229"/>
      <c r="X615" s="520"/>
      <c r="Y615" s="520"/>
      <c r="Z615" s="520"/>
      <c r="AA615" s="520"/>
      <c r="AB615" s="221"/>
      <c r="AC615" s="221"/>
      <c r="AD615" s="221"/>
      <c r="AE615" s="306" t="str">
        <f>IF(X615="","",X615*AE622)</f>
        <v/>
      </c>
      <c r="AF615" s="306"/>
      <c r="AG615" s="306"/>
      <c r="AH615" s="514"/>
    </row>
    <row r="616" spans="1:35" s="23" customFormat="1" ht="15.75" customHeight="1">
      <c r="A616" s="110" t="str">
        <f t="shared" si="109"/>
        <v>×</v>
      </c>
      <c r="B616" s="100"/>
      <c r="C616" s="22"/>
      <c r="D616" s="22"/>
      <c r="G616" s="239"/>
      <c r="H616" s="229"/>
      <c r="I616" s="229"/>
      <c r="J616" s="520"/>
      <c r="K616" s="520"/>
      <c r="L616" s="520"/>
      <c r="M616" s="520"/>
      <c r="N616" s="221"/>
      <c r="O616" s="221"/>
      <c r="P616" s="221"/>
      <c r="Q616" s="306" t="str">
        <f>IF(J616="","",J616*AE622)</f>
        <v/>
      </c>
      <c r="R616" s="306"/>
      <c r="S616" s="306"/>
      <c r="T616" s="522"/>
      <c r="U616" s="448"/>
      <c r="V616" s="229"/>
      <c r="W616" s="229"/>
      <c r="X616" s="520"/>
      <c r="Y616" s="520"/>
      <c r="Z616" s="520"/>
      <c r="AA616" s="520"/>
      <c r="AB616" s="221"/>
      <c r="AC616" s="221"/>
      <c r="AD616" s="221"/>
      <c r="AE616" s="306" t="str">
        <f>IF(X616="","",X616*AE622)</f>
        <v/>
      </c>
      <c r="AF616" s="306"/>
      <c r="AG616" s="306"/>
      <c r="AH616" s="514"/>
    </row>
    <row r="617" spans="1:35" s="23" customFormat="1" ht="15.75" customHeight="1">
      <c r="A617" s="110" t="str">
        <f t="shared" si="109"/>
        <v>×</v>
      </c>
      <c r="B617" s="100"/>
      <c r="C617" s="22"/>
      <c r="D617" s="22"/>
      <c r="G617" s="239"/>
      <c r="H617" s="229"/>
      <c r="I617" s="229"/>
      <c r="J617" s="520"/>
      <c r="K617" s="520"/>
      <c r="L617" s="520"/>
      <c r="M617" s="520"/>
      <c r="N617" s="221"/>
      <c r="O617" s="221"/>
      <c r="P617" s="221"/>
      <c r="Q617" s="306" t="str">
        <f>IF(J617="","",J617*AE622)</f>
        <v/>
      </c>
      <c r="R617" s="306"/>
      <c r="S617" s="306"/>
      <c r="T617" s="522"/>
      <c r="U617" s="448"/>
      <c r="V617" s="229"/>
      <c r="W617" s="229"/>
      <c r="X617" s="520"/>
      <c r="Y617" s="520"/>
      <c r="Z617" s="520"/>
      <c r="AA617" s="520"/>
      <c r="AB617" s="221"/>
      <c r="AC617" s="221"/>
      <c r="AD617" s="221"/>
      <c r="AE617" s="306" t="str">
        <f>IF(X617="","",X617*AE622)</f>
        <v/>
      </c>
      <c r="AF617" s="306"/>
      <c r="AG617" s="306"/>
      <c r="AH617" s="514"/>
    </row>
    <row r="618" spans="1:35" s="23" customFormat="1" ht="15.75" customHeight="1">
      <c r="A618" s="110" t="str">
        <f t="shared" si="109"/>
        <v>×</v>
      </c>
      <c r="B618" s="100"/>
      <c r="C618" s="22"/>
      <c r="D618" s="22"/>
      <c r="G618" s="239"/>
      <c r="H618" s="229"/>
      <c r="I618" s="229"/>
      <c r="J618" s="520"/>
      <c r="K618" s="520"/>
      <c r="L618" s="520"/>
      <c r="M618" s="520"/>
      <c r="N618" s="221"/>
      <c r="O618" s="221"/>
      <c r="P618" s="221"/>
      <c r="Q618" s="306" t="str">
        <f>IF(J618="","",J618*AE622)</f>
        <v/>
      </c>
      <c r="R618" s="306"/>
      <c r="S618" s="306"/>
      <c r="T618" s="522"/>
      <c r="U618" s="448"/>
      <c r="V618" s="229"/>
      <c r="W618" s="229"/>
      <c r="X618" s="520"/>
      <c r="Y618" s="520"/>
      <c r="Z618" s="520"/>
      <c r="AA618" s="520"/>
      <c r="AB618" s="221"/>
      <c r="AC618" s="221"/>
      <c r="AD618" s="221"/>
      <c r="AE618" s="306" t="str">
        <f>IF(X618="","",X618*AE622)</f>
        <v/>
      </c>
      <c r="AF618" s="306"/>
      <c r="AG618" s="306"/>
      <c r="AH618" s="514"/>
    </row>
    <row r="619" spans="1:35" s="23" customFormat="1" ht="15.75" customHeight="1">
      <c r="A619" s="110" t="str">
        <f t="shared" si="109"/>
        <v>×</v>
      </c>
      <c r="B619" s="100"/>
      <c r="C619" s="22"/>
      <c r="D619" s="22"/>
      <c r="G619" s="239"/>
      <c r="H619" s="229"/>
      <c r="I619" s="229"/>
      <c r="J619" s="520"/>
      <c r="K619" s="520"/>
      <c r="L619" s="520"/>
      <c r="M619" s="520"/>
      <c r="N619" s="221"/>
      <c r="O619" s="221"/>
      <c r="P619" s="221"/>
      <c r="Q619" s="306" t="str">
        <f>IF(J619="","",J619*AE622)</f>
        <v/>
      </c>
      <c r="R619" s="306"/>
      <c r="S619" s="306"/>
      <c r="T619" s="522"/>
      <c r="U619" s="448"/>
      <c r="V619" s="229"/>
      <c r="W619" s="229"/>
      <c r="X619" s="520"/>
      <c r="Y619" s="520"/>
      <c r="Z619" s="520"/>
      <c r="AA619" s="520"/>
      <c r="AB619" s="221"/>
      <c r="AC619" s="221"/>
      <c r="AD619" s="221"/>
      <c r="AE619" s="306" t="str">
        <f>IF(X619="","",X619*AE622)</f>
        <v/>
      </c>
      <c r="AF619" s="306"/>
      <c r="AG619" s="306"/>
      <c r="AH619" s="514"/>
    </row>
    <row r="620" spans="1:35" s="23" customFormat="1" ht="15.75" customHeight="1">
      <c r="A620" s="110" t="str">
        <f t="shared" si="109"/>
        <v>×</v>
      </c>
      <c r="B620" s="100"/>
      <c r="C620" s="22"/>
      <c r="D620" s="22"/>
      <c r="G620" s="239"/>
      <c r="H620" s="229"/>
      <c r="I620" s="229"/>
      <c r="J620" s="520"/>
      <c r="K620" s="520"/>
      <c r="L620" s="520"/>
      <c r="M620" s="520"/>
      <c r="N620" s="221"/>
      <c r="O620" s="221"/>
      <c r="P620" s="221"/>
      <c r="Q620" s="306" t="str">
        <f>IF(J620="","",J620*AE622)</f>
        <v/>
      </c>
      <c r="R620" s="306"/>
      <c r="S620" s="306"/>
      <c r="T620" s="522"/>
      <c r="U620" s="448"/>
      <c r="V620" s="229"/>
      <c r="W620" s="229"/>
      <c r="X620" s="520"/>
      <c r="Y620" s="520"/>
      <c r="Z620" s="520"/>
      <c r="AA620" s="520"/>
      <c r="AB620" s="221"/>
      <c r="AC620" s="221"/>
      <c r="AD620" s="221"/>
      <c r="AE620" s="306" t="str">
        <f>IF(X620="","",X620*AE622)</f>
        <v/>
      </c>
      <c r="AF620" s="306"/>
      <c r="AG620" s="306"/>
      <c r="AH620" s="514"/>
    </row>
    <row r="621" spans="1:35" s="23" customFormat="1" ht="15.75" customHeight="1">
      <c r="A621" s="110" t="str">
        <f t="shared" si="109"/>
        <v>×</v>
      </c>
      <c r="B621" s="100"/>
      <c r="C621" s="22"/>
      <c r="D621" s="22"/>
      <c r="G621" s="240"/>
      <c r="H621" s="241"/>
      <c r="I621" s="241"/>
      <c r="J621" s="521"/>
      <c r="K621" s="521"/>
      <c r="L621" s="521"/>
      <c r="M621" s="521"/>
      <c r="N621" s="242"/>
      <c r="O621" s="242"/>
      <c r="P621" s="242"/>
      <c r="Q621" s="513" t="str">
        <f>IF(J621="","",J621*AE622)</f>
        <v/>
      </c>
      <c r="R621" s="513"/>
      <c r="S621" s="513"/>
      <c r="T621" s="523"/>
      <c r="U621" s="507"/>
      <c r="V621" s="241"/>
      <c r="W621" s="241"/>
      <c r="X621" s="521"/>
      <c r="Y621" s="521"/>
      <c r="Z621" s="521"/>
      <c r="AA621" s="521"/>
      <c r="AB621" s="242"/>
      <c r="AC621" s="242"/>
      <c r="AD621" s="242"/>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430</v>
      </c>
      <c r="AD622" s="35" t="s">
        <v>26</v>
      </c>
      <c r="AE622" s="439">
        <f>PI()*杭先端径</f>
        <v>3.1415926535897931</v>
      </c>
      <c r="AF622" s="439"/>
      <c r="AG622" s="439"/>
      <c r="AH622" s="62" t="s">
        <v>566</v>
      </c>
    </row>
    <row r="623" spans="1:35" s="23" customFormat="1" ht="15.75" customHeight="1">
      <c r="B623" s="100" t="s">
        <v>588</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6" t="s">
        <v>428</v>
      </c>
      <c r="H626" s="302"/>
      <c r="I626" s="302"/>
      <c r="J626" s="302"/>
      <c r="K626" s="302"/>
      <c r="L626" s="302"/>
      <c r="M626" s="302"/>
      <c r="N626" s="302"/>
      <c r="O626" s="302"/>
      <c r="P626" s="302"/>
      <c r="Q626" s="302"/>
      <c r="R626" s="302"/>
      <c r="S626" s="302"/>
      <c r="T626" s="457"/>
      <c r="U626" s="458" t="s">
        <v>429</v>
      </c>
      <c r="V626" s="258"/>
      <c r="W626" s="258"/>
      <c r="X626" s="258"/>
      <c r="Y626" s="258"/>
      <c r="Z626" s="258"/>
      <c r="AA626" s="258"/>
      <c r="AB626" s="258"/>
      <c r="AC626" s="258"/>
      <c r="AD626" s="258"/>
      <c r="AE626" s="258"/>
      <c r="AF626" s="258"/>
      <c r="AG626" s="258"/>
      <c r="AH626" s="259"/>
    </row>
    <row r="627" spans="1:35" s="23" customFormat="1" ht="15.75" customHeight="1">
      <c r="G627" s="287" t="s">
        <v>77</v>
      </c>
      <c r="H627" s="288"/>
      <c r="I627" s="288"/>
      <c r="J627" s="288" t="s">
        <v>187</v>
      </c>
      <c r="K627" s="288"/>
      <c r="L627" s="288"/>
      <c r="M627" s="288"/>
      <c r="N627" s="291" t="s">
        <v>186</v>
      </c>
      <c r="O627" s="292"/>
      <c r="P627" s="292"/>
      <c r="Q627" s="288" t="s">
        <v>565</v>
      </c>
      <c r="R627" s="288"/>
      <c r="S627" s="288"/>
      <c r="T627" s="421"/>
      <c r="U627" s="498" t="s">
        <v>77</v>
      </c>
      <c r="V627" s="288"/>
      <c r="W627" s="288"/>
      <c r="X627" s="288" t="s">
        <v>187</v>
      </c>
      <c r="Y627" s="288"/>
      <c r="Z627" s="288"/>
      <c r="AA627" s="288"/>
      <c r="AB627" s="291" t="s">
        <v>186</v>
      </c>
      <c r="AC627" s="292"/>
      <c r="AD627" s="292"/>
      <c r="AE627" s="288" t="s">
        <v>565</v>
      </c>
      <c r="AF627" s="288"/>
      <c r="AG627" s="288"/>
      <c r="AH627" s="421"/>
    </row>
    <row r="628" spans="1:35" s="23" customFormat="1" ht="15.75" customHeight="1">
      <c r="G628" s="289"/>
      <c r="H628" s="290"/>
      <c r="I628" s="290"/>
      <c r="J628" s="290"/>
      <c r="K628" s="290"/>
      <c r="L628" s="290"/>
      <c r="M628" s="290"/>
      <c r="N628" s="293"/>
      <c r="O628" s="293"/>
      <c r="P628" s="293"/>
      <c r="Q628" s="290"/>
      <c r="R628" s="290"/>
      <c r="S628" s="290"/>
      <c r="T628" s="519"/>
      <c r="U628" s="459"/>
      <c r="V628" s="290"/>
      <c r="W628" s="290"/>
      <c r="X628" s="290"/>
      <c r="Y628" s="290"/>
      <c r="Z628" s="290"/>
      <c r="AA628" s="290"/>
      <c r="AB628" s="293"/>
      <c r="AC628" s="293"/>
      <c r="AD628" s="293"/>
      <c r="AE628" s="290"/>
      <c r="AF628" s="290"/>
      <c r="AG628" s="290"/>
      <c r="AH628" s="519"/>
    </row>
    <row r="629" spans="1:35" s="23" customFormat="1" ht="15.75" customHeight="1">
      <c r="A629" s="110" t="str">
        <f t="shared" ref="A629:A644" si="110">IF(LEN(G629)+LEN(U629)=0,"×","")</f>
        <v/>
      </c>
      <c r="B629" s="100"/>
      <c r="C629" s="22"/>
      <c r="D629" s="22"/>
      <c r="G629" s="247">
        <v>2</v>
      </c>
      <c r="H629" s="223"/>
      <c r="I629" s="223"/>
      <c r="J629" s="516">
        <v>1500</v>
      </c>
      <c r="K629" s="516"/>
      <c r="L629" s="516"/>
      <c r="M629" s="516"/>
      <c r="N629" s="224">
        <v>3.4200000762939453</v>
      </c>
      <c r="O629" s="224"/>
      <c r="P629" s="224"/>
      <c r="Q629" s="305">
        <f>IF(J629="","",J629*AE645)</f>
        <v>4712.3889803846896</v>
      </c>
      <c r="R629" s="305"/>
      <c r="S629" s="305"/>
      <c r="T629" s="517"/>
      <c r="U629" s="447">
        <v>2</v>
      </c>
      <c r="V629" s="223"/>
      <c r="W629" s="223"/>
      <c r="X629" s="516">
        <v>1500</v>
      </c>
      <c r="Y629" s="516"/>
      <c r="Z629" s="516"/>
      <c r="AA629" s="516"/>
      <c r="AB629" s="224">
        <v>3.4200000762939453</v>
      </c>
      <c r="AC629" s="224"/>
      <c r="AD629" s="224"/>
      <c r="AE629" s="305">
        <f>IF(X629="","",X629*AE645)</f>
        <v>4712.3889803846896</v>
      </c>
      <c r="AF629" s="305"/>
      <c r="AG629" s="305"/>
      <c r="AH629" s="518"/>
    </row>
    <row r="630" spans="1:35" s="23" customFormat="1" ht="15.75" customHeight="1">
      <c r="A630" s="110" t="str">
        <f t="shared" si="110"/>
        <v/>
      </c>
      <c r="B630" s="100"/>
      <c r="C630" s="22"/>
      <c r="D630" s="22"/>
      <c r="G630" s="239">
        <v>3</v>
      </c>
      <c r="H630" s="229"/>
      <c r="I630" s="229"/>
      <c r="J630" s="520">
        <v>0</v>
      </c>
      <c r="K630" s="520"/>
      <c r="L630" s="520"/>
      <c r="M630" s="520"/>
      <c r="N630" s="221">
        <v>3.1500000953674316</v>
      </c>
      <c r="O630" s="221"/>
      <c r="P630" s="221"/>
      <c r="Q630" s="306">
        <f>IF(J630="","",J630*AE645)</f>
        <v>0</v>
      </c>
      <c r="R630" s="306"/>
      <c r="S630" s="306"/>
      <c r="T630" s="522"/>
      <c r="U630" s="448">
        <v>3</v>
      </c>
      <c r="V630" s="229"/>
      <c r="W630" s="229"/>
      <c r="X630" s="520">
        <v>0</v>
      </c>
      <c r="Y630" s="520"/>
      <c r="Z630" s="520"/>
      <c r="AA630" s="520"/>
      <c r="AB630" s="221">
        <v>3.1500000953674316</v>
      </c>
      <c r="AC630" s="221"/>
      <c r="AD630" s="221"/>
      <c r="AE630" s="306">
        <f>IF(X630="","",X630*AE645)</f>
        <v>0</v>
      </c>
      <c r="AF630" s="306"/>
      <c r="AG630" s="306"/>
      <c r="AH630" s="514"/>
    </row>
    <row r="631" spans="1:35" s="23" customFormat="1" ht="15.75" customHeight="1">
      <c r="A631" s="110" t="str">
        <f t="shared" si="110"/>
        <v/>
      </c>
      <c r="B631" s="100"/>
      <c r="C631" s="22"/>
      <c r="D631" s="22"/>
      <c r="G631" s="239">
        <v>4</v>
      </c>
      <c r="H631" s="229"/>
      <c r="I631" s="229"/>
      <c r="J631" s="520">
        <v>2880</v>
      </c>
      <c r="K631" s="520"/>
      <c r="L631" s="520"/>
      <c r="M631" s="520"/>
      <c r="N631" s="221">
        <v>5</v>
      </c>
      <c r="O631" s="221"/>
      <c r="P631" s="221"/>
      <c r="Q631" s="306">
        <f>IF(J631="","",J631*AE645)</f>
        <v>9047.7868423386044</v>
      </c>
      <c r="R631" s="306"/>
      <c r="S631" s="306"/>
      <c r="T631" s="522"/>
      <c r="U631" s="448">
        <v>4</v>
      </c>
      <c r="V631" s="229"/>
      <c r="W631" s="229"/>
      <c r="X631" s="520">
        <v>2880</v>
      </c>
      <c r="Y631" s="520"/>
      <c r="Z631" s="520"/>
      <c r="AA631" s="520"/>
      <c r="AB631" s="221">
        <v>5</v>
      </c>
      <c r="AC631" s="221"/>
      <c r="AD631" s="221"/>
      <c r="AE631" s="306">
        <f>IF(X631="","",X631*AE645)</f>
        <v>9047.7868423386044</v>
      </c>
      <c r="AF631" s="306"/>
      <c r="AG631" s="306"/>
      <c r="AH631" s="514"/>
    </row>
    <row r="632" spans="1:35" s="23" customFormat="1" ht="15.75" customHeight="1">
      <c r="A632" s="110" t="str">
        <f t="shared" si="110"/>
        <v/>
      </c>
      <c r="B632" s="100"/>
      <c r="C632" s="22"/>
      <c r="D632" s="22"/>
      <c r="G632" s="239">
        <v>5</v>
      </c>
      <c r="H632" s="229"/>
      <c r="I632" s="229"/>
      <c r="J632" s="520">
        <v>2880</v>
      </c>
      <c r="K632" s="520"/>
      <c r="L632" s="520"/>
      <c r="M632" s="520"/>
      <c r="N632" s="221">
        <v>5</v>
      </c>
      <c r="O632" s="221"/>
      <c r="P632" s="221"/>
      <c r="Q632" s="306">
        <f>IF(J632="","",J632*AE645)</f>
        <v>9047.7868423386044</v>
      </c>
      <c r="R632" s="306"/>
      <c r="S632" s="306"/>
      <c r="T632" s="522"/>
      <c r="U632" s="448">
        <v>5</v>
      </c>
      <c r="V632" s="229"/>
      <c r="W632" s="229"/>
      <c r="X632" s="520">
        <v>2880</v>
      </c>
      <c r="Y632" s="520"/>
      <c r="Z632" s="520"/>
      <c r="AA632" s="520"/>
      <c r="AB632" s="221">
        <v>5</v>
      </c>
      <c r="AC632" s="221"/>
      <c r="AD632" s="221"/>
      <c r="AE632" s="306">
        <f>IF(X632="","",X632*AE645)</f>
        <v>9047.7868423386044</v>
      </c>
      <c r="AF632" s="306"/>
      <c r="AG632" s="306"/>
      <c r="AH632" s="514"/>
    </row>
    <row r="633" spans="1:35" s="23" customFormat="1" ht="15.75" customHeight="1">
      <c r="A633" s="110" t="str">
        <f t="shared" si="110"/>
        <v/>
      </c>
      <c r="B633" s="100"/>
      <c r="C633" s="22"/>
      <c r="D633" s="22"/>
      <c r="G633" s="239">
        <v>6</v>
      </c>
      <c r="H633" s="229"/>
      <c r="I633" s="229"/>
      <c r="J633" s="520">
        <v>2880</v>
      </c>
      <c r="K633" s="520"/>
      <c r="L633" s="520"/>
      <c r="M633" s="520"/>
      <c r="N633" s="221">
        <v>5.1999998092651367</v>
      </c>
      <c r="O633" s="221"/>
      <c r="P633" s="221"/>
      <c r="Q633" s="306">
        <f>IF(J633="","",J633*AE645)</f>
        <v>9047.7868423386044</v>
      </c>
      <c r="R633" s="306"/>
      <c r="S633" s="306"/>
      <c r="T633" s="522"/>
      <c r="U633" s="448">
        <v>6</v>
      </c>
      <c r="V633" s="229"/>
      <c r="W633" s="229"/>
      <c r="X633" s="520">
        <v>2880</v>
      </c>
      <c r="Y633" s="520"/>
      <c r="Z633" s="520"/>
      <c r="AA633" s="520"/>
      <c r="AB633" s="221">
        <v>5.1999998092651367</v>
      </c>
      <c r="AC633" s="221"/>
      <c r="AD633" s="221"/>
      <c r="AE633" s="306">
        <f>IF(X633="","",X633*AE645)</f>
        <v>9047.7868423386044</v>
      </c>
      <c r="AF633" s="306"/>
      <c r="AG633" s="306"/>
      <c r="AH633" s="514"/>
    </row>
    <row r="634" spans="1:35" s="23" customFormat="1" ht="15.75" customHeight="1">
      <c r="A634" s="110" t="str">
        <f t="shared" si="110"/>
        <v/>
      </c>
      <c r="B634" s="100"/>
      <c r="C634" s="22"/>
      <c r="D634" s="22"/>
      <c r="G634" s="239">
        <v>7</v>
      </c>
      <c r="H634" s="229"/>
      <c r="I634" s="229"/>
      <c r="J634" s="520">
        <v>8120</v>
      </c>
      <c r="K634" s="520"/>
      <c r="L634" s="520"/>
      <c r="M634" s="520"/>
      <c r="N634" s="221">
        <v>2.5499999523162842</v>
      </c>
      <c r="O634" s="221"/>
      <c r="P634" s="221"/>
      <c r="Q634" s="306">
        <f>IF(J634="","",J634*AE645)</f>
        <v>25509.732347149122</v>
      </c>
      <c r="R634" s="306"/>
      <c r="S634" s="306"/>
      <c r="T634" s="522"/>
      <c r="U634" s="448">
        <v>7</v>
      </c>
      <c r="V634" s="229"/>
      <c r="W634" s="229"/>
      <c r="X634" s="520">
        <v>8120</v>
      </c>
      <c r="Y634" s="520"/>
      <c r="Z634" s="520"/>
      <c r="AA634" s="520"/>
      <c r="AB634" s="221">
        <v>2.5499999523162842</v>
      </c>
      <c r="AC634" s="221"/>
      <c r="AD634" s="221"/>
      <c r="AE634" s="306">
        <f>IF(X634="","",X634*AE645)</f>
        <v>25509.732347149122</v>
      </c>
      <c r="AF634" s="306"/>
      <c r="AG634" s="306"/>
      <c r="AH634" s="514"/>
    </row>
    <row r="635" spans="1:35" s="23" customFormat="1" ht="15.75" customHeight="1">
      <c r="A635" s="110" t="str">
        <f t="shared" si="110"/>
        <v/>
      </c>
      <c r="B635" s="100"/>
      <c r="C635" s="22"/>
      <c r="D635" s="22"/>
      <c r="G635" s="239">
        <v>8</v>
      </c>
      <c r="H635" s="229"/>
      <c r="I635" s="229"/>
      <c r="J635" s="520">
        <v>6180</v>
      </c>
      <c r="K635" s="520"/>
      <c r="L635" s="520"/>
      <c r="M635" s="520"/>
      <c r="N635" s="221">
        <v>3.7799999713897705</v>
      </c>
      <c r="O635" s="221"/>
      <c r="P635" s="221"/>
      <c r="Q635" s="306">
        <f>IF(J635="","",J635*AE645)</f>
        <v>19415.042599184922</v>
      </c>
      <c r="R635" s="306"/>
      <c r="S635" s="306"/>
      <c r="T635" s="522"/>
      <c r="U635" s="448">
        <v>8</v>
      </c>
      <c r="V635" s="229"/>
      <c r="W635" s="229"/>
      <c r="X635" s="520">
        <v>6180</v>
      </c>
      <c r="Y635" s="520"/>
      <c r="Z635" s="520"/>
      <c r="AA635" s="520"/>
      <c r="AB635" s="221">
        <v>3.7799999713897705</v>
      </c>
      <c r="AC635" s="221"/>
      <c r="AD635" s="221"/>
      <c r="AE635" s="306">
        <f>IF(X635="","",X635*AE645)</f>
        <v>19415.042599184922</v>
      </c>
      <c r="AF635" s="306"/>
      <c r="AG635" s="306"/>
      <c r="AH635" s="514"/>
    </row>
    <row r="636" spans="1:35" s="23" customFormat="1" ht="15.75" customHeight="1">
      <c r="A636" s="110" t="str">
        <f t="shared" si="110"/>
        <v/>
      </c>
      <c r="B636" s="100"/>
      <c r="C636" s="22"/>
      <c r="D636" s="22"/>
      <c r="G636" s="239">
        <v>9</v>
      </c>
      <c r="H636" s="229"/>
      <c r="I636" s="229"/>
      <c r="J636" s="520">
        <v>21200</v>
      </c>
      <c r="K636" s="520"/>
      <c r="L636" s="520"/>
      <c r="M636" s="520"/>
      <c r="N636" s="221">
        <v>0.89999997615814209</v>
      </c>
      <c r="O636" s="221"/>
      <c r="P636" s="221"/>
      <c r="Q636" s="306">
        <f>IF(J636="","",J636*AE645)</f>
        <v>66601.764256103619</v>
      </c>
      <c r="R636" s="306"/>
      <c r="S636" s="306"/>
      <c r="T636" s="522"/>
      <c r="U636" s="448">
        <v>9</v>
      </c>
      <c r="V636" s="229"/>
      <c r="W636" s="229"/>
      <c r="X636" s="520">
        <v>21200</v>
      </c>
      <c r="Y636" s="520"/>
      <c r="Z636" s="520"/>
      <c r="AA636" s="520"/>
      <c r="AB636" s="221">
        <v>1.8999999761581421</v>
      </c>
      <c r="AC636" s="221"/>
      <c r="AD636" s="221"/>
      <c r="AE636" s="306">
        <f>IF(X636="","",X636*AE645)</f>
        <v>66601.764256103619</v>
      </c>
      <c r="AF636" s="306"/>
      <c r="AG636" s="306"/>
      <c r="AH636" s="514"/>
    </row>
    <row r="637" spans="1:35" s="23" customFormat="1" ht="15.75" customHeight="1">
      <c r="A637" s="110" t="str">
        <f t="shared" si="110"/>
        <v/>
      </c>
      <c r="B637" s="100"/>
      <c r="C637" s="22"/>
      <c r="D637" s="22"/>
      <c r="G637" s="239">
        <v>9</v>
      </c>
      <c r="H637" s="229"/>
      <c r="I637" s="229"/>
      <c r="J637" s="520">
        <v>0</v>
      </c>
      <c r="K637" s="520"/>
      <c r="L637" s="520"/>
      <c r="M637" s="520"/>
      <c r="N637" s="221">
        <v>1</v>
      </c>
      <c r="O637" s="221"/>
      <c r="P637" s="221"/>
      <c r="Q637" s="306">
        <f>IF(J637="","",J637*AE645)</f>
        <v>0</v>
      </c>
      <c r="R637" s="306"/>
      <c r="S637" s="306"/>
      <c r="T637" s="522"/>
      <c r="U637" s="448"/>
      <c r="V637" s="229"/>
      <c r="W637" s="229"/>
      <c r="X637" s="520"/>
      <c r="Y637" s="520"/>
      <c r="Z637" s="520"/>
      <c r="AA637" s="520"/>
      <c r="AB637" s="221"/>
      <c r="AC637" s="221"/>
      <c r="AD637" s="221"/>
      <c r="AE637" s="306" t="str">
        <f>IF(X637="","",X637*AE645)</f>
        <v/>
      </c>
      <c r="AF637" s="306"/>
      <c r="AG637" s="306"/>
      <c r="AH637" s="514"/>
    </row>
    <row r="638" spans="1:35" s="23" customFormat="1" ht="15.75" customHeight="1">
      <c r="A638" s="110" t="str">
        <f t="shared" si="110"/>
        <v>×</v>
      </c>
      <c r="B638" s="100"/>
      <c r="C638" s="22"/>
      <c r="D638" s="22"/>
      <c r="G638" s="239"/>
      <c r="H638" s="229"/>
      <c r="I638" s="229"/>
      <c r="J638" s="520"/>
      <c r="K638" s="520"/>
      <c r="L638" s="520"/>
      <c r="M638" s="520"/>
      <c r="N638" s="221"/>
      <c r="O638" s="221"/>
      <c r="P638" s="221"/>
      <c r="Q638" s="306" t="str">
        <f>IF(J638="","",J638*AE645)</f>
        <v/>
      </c>
      <c r="R638" s="306"/>
      <c r="S638" s="306"/>
      <c r="T638" s="522"/>
      <c r="U638" s="448"/>
      <c r="V638" s="229"/>
      <c r="W638" s="229"/>
      <c r="X638" s="520"/>
      <c r="Y638" s="520"/>
      <c r="Z638" s="520"/>
      <c r="AA638" s="520"/>
      <c r="AB638" s="221"/>
      <c r="AC638" s="221"/>
      <c r="AD638" s="221"/>
      <c r="AE638" s="306" t="str">
        <f>IF(X638="","",X638*AE645)</f>
        <v/>
      </c>
      <c r="AF638" s="306"/>
      <c r="AG638" s="306"/>
      <c r="AH638" s="514"/>
    </row>
    <row r="639" spans="1:35" s="23" customFormat="1" ht="15.75" customHeight="1">
      <c r="A639" s="110" t="str">
        <f t="shared" si="110"/>
        <v>×</v>
      </c>
      <c r="B639" s="100"/>
      <c r="C639" s="22"/>
      <c r="D639" s="22"/>
      <c r="G639" s="239"/>
      <c r="H639" s="229"/>
      <c r="I639" s="229"/>
      <c r="J639" s="520"/>
      <c r="K639" s="520"/>
      <c r="L639" s="520"/>
      <c r="M639" s="520"/>
      <c r="N639" s="221"/>
      <c r="O639" s="221"/>
      <c r="P639" s="221"/>
      <c r="Q639" s="306" t="str">
        <f>IF(J639="","",J639*AE645)</f>
        <v/>
      </c>
      <c r="R639" s="306"/>
      <c r="S639" s="306"/>
      <c r="T639" s="522"/>
      <c r="U639" s="448"/>
      <c r="V639" s="229"/>
      <c r="W639" s="229"/>
      <c r="X639" s="520"/>
      <c r="Y639" s="520"/>
      <c r="Z639" s="520"/>
      <c r="AA639" s="520"/>
      <c r="AB639" s="221"/>
      <c r="AC639" s="221"/>
      <c r="AD639" s="221"/>
      <c r="AE639" s="306" t="str">
        <f>IF(X639="","",X639*AE645)</f>
        <v/>
      </c>
      <c r="AF639" s="306"/>
      <c r="AG639" s="306"/>
      <c r="AH639" s="514"/>
    </row>
    <row r="640" spans="1:35" s="23" customFormat="1" ht="15.75" customHeight="1">
      <c r="A640" s="110" t="str">
        <f t="shared" si="110"/>
        <v>×</v>
      </c>
      <c r="B640" s="100"/>
      <c r="C640" s="22"/>
      <c r="D640" s="22"/>
      <c r="G640" s="239"/>
      <c r="H640" s="229"/>
      <c r="I640" s="229"/>
      <c r="J640" s="520"/>
      <c r="K640" s="520"/>
      <c r="L640" s="520"/>
      <c r="M640" s="520"/>
      <c r="N640" s="221"/>
      <c r="O640" s="221"/>
      <c r="P640" s="221"/>
      <c r="Q640" s="306" t="str">
        <f>IF(J640="","",J640*AE645)</f>
        <v/>
      </c>
      <c r="R640" s="306"/>
      <c r="S640" s="306"/>
      <c r="T640" s="522"/>
      <c r="U640" s="448"/>
      <c r="V640" s="229"/>
      <c r="W640" s="229"/>
      <c r="X640" s="520"/>
      <c r="Y640" s="520"/>
      <c r="Z640" s="520"/>
      <c r="AA640" s="520"/>
      <c r="AB640" s="221"/>
      <c r="AC640" s="221"/>
      <c r="AD640" s="221"/>
      <c r="AE640" s="306" t="str">
        <f>IF(X640="","",X640*AE645)</f>
        <v/>
      </c>
      <c r="AF640" s="306"/>
      <c r="AG640" s="306"/>
      <c r="AH640" s="514"/>
    </row>
    <row r="641" spans="1:35" s="23" customFormat="1" ht="15.75" customHeight="1">
      <c r="A641" s="110" t="str">
        <f t="shared" si="110"/>
        <v>×</v>
      </c>
      <c r="B641" s="100"/>
      <c r="C641" s="22"/>
      <c r="D641" s="22"/>
      <c r="G641" s="239"/>
      <c r="H641" s="229"/>
      <c r="I641" s="229"/>
      <c r="J641" s="520"/>
      <c r="K641" s="520"/>
      <c r="L641" s="520"/>
      <c r="M641" s="520"/>
      <c r="N641" s="221"/>
      <c r="O641" s="221"/>
      <c r="P641" s="221"/>
      <c r="Q641" s="306" t="str">
        <f>IF(J641="","",J641*AE645)</f>
        <v/>
      </c>
      <c r="R641" s="306"/>
      <c r="S641" s="306"/>
      <c r="T641" s="522"/>
      <c r="U641" s="448"/>
      <c r="V641" s="229"/>
      <c r="W641" s="229"/>
      <c r="X641" s="520"/>
      <c r="Y641" s="520"/>
      <c r="Z641" s="520"/>
      <c r="AA641" s="520"/>
      <c r="AB641" s="221"/>
      <c r="AC641" s="221"/>
      <c r="AD641" s="221"/>
      <c r="AE641" s="306" t="str">
        <f>IF(X641="","",X641*AE645)</f>
        <v/>
      </c>
      <c r="AF641" s="306"/>
      <c r="AG641" s="306"/>
      <c r="AH641" s="514"/>
    </row>
    <row r="642" spans="1:35" s="23" customFormat="1" ht="15.75" customHeight="1">
      <c r="A642" s="110" t="str">
        <f t="shared" si="110"/>
        <v>×</v>
      </c>
      <c r="B642" s="100"/>
      <c r="C642" s="22"/>
      <c r="D642" s="22"/>
      <c r="G642" s="239"/>
      <c r="H642" s="229"/>
      <c r="I642" s="229"/>
      <c r="J642" s="520"/>
      <c r="K642" s="520"/>
      <c r="L642" s="520"/>
      <c r="M642" s="520"/>
      <c r="N642" s="221"/>
      <c r="O642" s="221"/>
      <c r="P642" s="221"/>
      <c r="Q642" s="306" t="str">
        <f>IF(J642="","",J642*AE645)</f>
        <v/>
      </c>
      <c r="R642" s="306"/>
      <c r="S642" s="306"/>
      <c r="T642" s="522"/>
      <c r="U642" s="448"/>
      <c r="V642" s="229"/>
      <c r="W642" s="229"/>
      <c r="X642" s="520"/>
      <c r="Y642" s="520"/>
      <c r="Z642" s="520"/>
      <c r="AA642" s="520"/>
      <c r="AB642" s="221"/>
      <c r="AC642" s="221"/>
      <c r="AD642" s="221"/>
      <c r="AE642" s="306" t="str">
        <f>IF(X642="","",X642*AE645)</f>
        <v/>
      </c>
      <c r="AF642" s="306"/>
      <c r="AG642" s="306"/>
      <c r="AH642" s="514"/>
    </row>
    <row r="643" spans="1:35" s="23" customFormat="1" ht="15.75" customHeight="1">
      <c r="A643" s="110" t="str">
        <f t="shared" si="110"/>
        <v>×</v>
      </c>
      <c r="B643" s="100"/>
      <c r="C643" s="22"/>
      <c r="D643" s="22"/>
      <c r="G643" s="239"/>
      <c r="H643" s="229"/>
      <c r="I643" s="229"/>
      <c r="J643" s="520"/>
      <c r="K643" s="520"/>
      <c r="L643" s="520"/>
      <c r="M643" s="520"/>
      <c r="N643" s="221"/>
      <c r="O643" s="221"/>
      <c r="P643" s="221"/>
      <c r="Q643" s="306" t="str">
        <f>IF(J643="","",J643*AE645)</f>
        <v/>
      </c>
      <c r="R643" s="306"/>
      <c r="S643" s="306"/>
      <c r="T643" s="522"/>
      <c r="U643" s="448"/>
      <c r="V643" s="229"/>
      <c r="W643" s="229"/>
      <c r="X643" s="520"/>
      <c r="Y643" s="520"/>
      <c r="Z643" s="520"/>
      <c r="AA643" s="520"/>
      <c r="AB643" s="221"/>
      <c r="AC643" s="221"/>
      <c r="AD643" s="221"/>
      <c r="AE643" s="306" t="str">
        <f>IF(X643="","",X643*AE645)</f>
        <v/>
      </c>
      <c r="AF643" s="306"/>
      <c r="AG643" s="306"/>
      <c r="AH643" s="514"/>
    </row>
    <row r="644" spans="1:35" s="23" customFormat="1" ht="15.75" customHeight="1">
      <c r="A644" s="110" t="str">
        <f t="shared" si="110"/>
        <v>×</v>
      </c>
      <c r="B644" s="100"/>
      <c r="C644" s="22"/>
      <c r="D644" s="22"/>
      <c r="G644" s="240"/>
      <c r="H644" s="241"/>
      <c r="I644" s="241"/>
      <c r="J644" s="521"/>
      <c r="K644" s="521"/>
      <c r="L644" s="521"/>
      <c r="M644" s="521"/>
      <c r="N644" s="242"/>
      <c r="O644" s="242"/>
      <c r="P644" s="242"/>
      <c r="Q644" s="513" t="str">
        <f>IF(J644="","",J644*AE645)</f>
        <v/>
      </c>
      <c r="R644" s="513"/>
      <c r="S644" s="513"/>
      <c r="T644" s="523"/>
      <c r="U644" s="507"/>
      <c r="V644" s="241"/>
      <c r="W644" s="241"/>
      <c r="X644" s="521"/>
      <c r="Y644" s="521"/>
      <c r="Z644" s="521"/>
      <c r="AA644" s="521"/>
      <c r="AB644" s="242"/>
      <c r="AC644" s="242"/>
      <c r="AD644" s="242"/>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430</v>
      </c>
      <c r="AD645" s="35" t="s">
        <v>26</v>
      </c>
      <c r="AE645" s="439">
        <f>AE622</f>
        <v>3.1415926535897931</v>
      </c>
      <c r="AF645" s="439"/>
      <c r="AG645" s="439"/>
      <c r="AH645" s="62" t="s">
        <v>566</v>
      </c>
    </row>
    <row r="646" spans="1:35" s="23" customFormat="1" ht="15.75" customHeight="1">
      <c r="B646" s="100" t="s">
        <v>588</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6" t="s">
        <v>428</v>
      </c>
      <c r="H649" s="302"/>
      <c r="I649" s="302"/>
      <c r="J649" s="302"/>
      <c r="K649" s="302"/>
      <c r="L649" s="302"/>
      <c r="M649" s="302"/>
      <c r="N649" s="302"/>
      <c r="O649" s="302"/>
      <c r="P649" s="302"/>
      <c r="Q649" s="302"/>
      <c r="R649" s="302"/>
      <c r="S649" s="302"/>
      <c r="T649" s="457"/>
      <c r="U649" s="458" t="s">
        <v>429</v>
      </c>
      <c r="V649" s="258"/>
      <c r="W649" s="258"/>
      <c r="X649" s="258"/>
      <c r="Y649" s="258"/>
      <c r="Z649" s="258"/>
      <c r="AA649" s="258"/>
      <c r="AB649" s="258"/>
      <c r="AC649" s="258"/>
      <c r="AD649" s="258"/>
      <c r="AE649" s="258"/>
      <c r="AF649" s="258"/>
      <c r="AG649" s="258"/>
      <c r="AH649" s="259"/>
    </row>
    <row r="650" spans="1:35" s="23" customFormat="1" ht="15.75" customHeight="1">
      <c r="G650" s="287" t="s">
        <v>77</v>
      </c>
      <c r="H650" s="288"/>
      <c r="I650" s="288"/>
      <c r="J650" s="288" t="s">
        <v>187</v>
      </c>
      <c r="K650" s="288"/>
      <c r="L650" s="288"/>
      <c r="M650" s="288"/>
      <c r="N650" s="291" t="s">
        <v>186</v>
      </c>
      <c r="O650" s="292"/>
      <c r="P650" s="292"/>
      <c r="Q650" s="288" t="s">
        <v>565</v>
      </c>
      <c r="R650" s="288"/>
      <c r="S650" s="288"/>
      <c r="T650" s="421"/>
      <c r="U650" s="498" t="s">
        <v>77</v>
      </c>
      <c r="V650" s="288"/>
      <c r="W650" s="288"/>
      <c r="X650" s="288" t="s">
        <v>187</v>
      </c>
      <c r="Y650" s="288"/>
      <c r="Z650" s="288"/>
      <c r="AA650" s="288"/>
      <c r="AB650" s="291" t="s">
        <v>186</v>
      </c>
      <c r="AC650" s="292"/>
      <c r="AD650" s="292"/>
      <c r="AE650" s="288" t="s">
        <v>565</v>
      </c>
      <c r="AF650" s="288"/>
      <c r="AG650" s="288"/>
      <c r="AH650" s="421"/>
    </row>
    <row r="651" spans="1:35" s="23" customFormat="1" ht="15.75" customHeight="1">
      <c r="G651" s="289"/>
      <c r="H651" s="290"/>
      <c r="I651" s="290"/>
      <c r="J651" s="290"/>
      <c r="K651" s="290"/>
      <c r="L651" s="290"/>
      <c r="M651" s="290"/>
      <c r="N651" s="293"/>
      <c r="O651" s="293"/>
      <c r="P651" s="293"/>
      <c r="Q651" s="290"/>
      <c r="R651" s="290"/>
      <c r="S651" s="290"/>
      <c r="T651" s="519"/>
      <c r="U651" s="459"/>
      <c r="V651" s="290"/>
      <c r="W651" s="290"/>
      <c r="X651" s="290"/>
      <c r="Y651" s="290"/>
      <c r="Z651" s="290"/>
      <c r="AA651" s="290"/>
      <c r="AB651" s="293"/>
      <c r="AC651" s="293"/>
      <c r="AD651" s="293"/>
      <c r="AE651" s="290"/>
      <c r="AF651" s="290"/>
      <c r="AG651" s="290"/>
      <c r="AH651" s="519"/>
    </row>
    <row r="652" spans="1:35" s="23" customFormat="1" ht="15.75" customHeight="1">
      <c r="A652" s="110" t="str">
        <f t="shared" ref="A652:A667" si="111">IF(LEN(G652)+LEN(U652)=0,"×","")</f>
        <v/>
      </c>
      <c r="B652" s="100"/>
      <c r="C652" s="22"/>
      <c r="D652" s="22"/>
      <c r="G652" s="247">
        <v>2</v>
      </c>
      <c r="H652" s="223"/>
      <c r="I652" s="223"/>
      <c r="J652" s="516">
        <v>0</v>
      </c>
      <c r="K652" s="516"/>
      <c r="L652" s="516"/>
      <c r="M652" s="516"/>
      <c r="N652" s="224">
        <v>3.4200000762939453</v>
      </c>
      <c r="O652" s="224"/>
      <c r="P652" s="224"/>
      <c r="Q652" s="305">
        <f>IF(J652="","",J652*AE668)</f>
        <v>0</v>
      </c>
      <c r="R652" s="305"/>
      <c r="S652" s="305"/>
      <c r="T652" s="517"/>
      <c r="U652" s="447">
        <v>2</v>
      </c>
      <c r="V652" s="223"/>
      <c r="W652" s="223"/>
      <c r="X652" s="516">
        <v>0</v>
      </c>
      <c r="Y652" s="516"/>
      <c r="Z652" s="516"/>
      <c r="AA652" s="516"/>
      <c r="AB652" s="224">
        <v>3.4200000762939453</v>
      </c>
      <c r="AC652" s="224"/>
      <c r="AD652" s="224"/>
      <c r="AE652" s="305">
        <f>IF(X652="","",X652*AE668)</f>
        <v>0</v>
      </c>
      <c r="AF652" s="305"/>
      <c r="AG652" s="305"/>
      <c r="AH652" s="518"/>
    </row>
    <row r="653" spans="1:35" s="23" customFormat="1" ht="15.75" customHeight="1">
      <c r="A653" s="110" t="str">
        <f t="shared" si="111"/>
        <v/>
      </c>
      <c r="B653" s="100"/>
      <c r="C653" s="22"/>
      <c r="D653" s="22"/>
      <c r="G653" s="239">
        <v>3</v>
      </c>
      <c r="H653" s="229"/>
      <c r="I653" s="229"/>
      <c r="J653" s="520">
        <v>0</v>
      </c>
      <c r="K653" s="520"/>
      <c r="L653" s="520"/>
      <c r="M653" s="520"/>
      <c r="N653" s="221">
        <v>3.1500000953674316</v>
      </c>
      <c r="O653" s="221"/>
      <c r="P653" s="221"/>
      <c r="Q653" s="306">
        <f>IF(J653="","",J653*AE668)</f>
        <v>0</v>
      </c>
      <c r="R653" s="306"/>
      <c r="S653" s="306"/>
      <c r="T653" s="522"/>
      <c r="U653" s="448">
        <v>3</v>
      </c>
      <c r="V653" s="229"/>
      <c r="W653" s="229"/>
      <c r="X653" s="520">
        <v>0</v>
      </c>
      <c r="Y653" s="520"/>
      <c r="Z653" s="520"/>
      <c r="AA653" s="520"/>
      <c r="AB653" s="221">
        <v>3.1500000953674316</v>
      </c>
      <c r="AC653" s="221"/>
      <c r="AD653" s="221"/>
      <c r="AE653" s="306">
        <f>IF(X653="","",X653*AE668)</f>
        <v>0</v>
      </c>
      <c r="AF653" s="306"/>
      <c r="AG653" s="306"/>
      <c r="AH653" s="514"/>
    </row>
    <row r="654" spans="1:35" s="23" customFormat="1" ht="15.75" customHeight="1">
      <c r="A654" s="110" t="str">
        <f t="shared" si="111"/>
        <v/>
      </c>
      <c r="B654" s="100"/>
      <c r="C654" s="22"/>
      <c r="D654" s="22"/>
      <c r="G654" s="239">
        <v>4</v>
      </c>
      <c r="H654" s="229"/>
      <c r="I654" s="229"/>
      <c r="J654" s="520">
        <v>0</v>
      </c>
      <c r="K654" s="520"/>
      <c r="L654" s="520"/>
      <c r="M654" s="520"/>
      <c r="N654" s="221">
        <v>0.83000040054321289</v>
      </c>
      <c r="O654" s="221"/>
      <c r="P654" s="221"/>
      <c r="Q654" s="306">
        <f>IF(J654="","",J654*AE668)</f>
        <v>0</v>
      </c>
      <c r="R654" s="306"/>
      <c r="S654" s="306"/>
      <c r="T654" s="522"/>
      <c r="U654" s="448">
        <v>4</v>
      </c>
      <c r="V654" s="229"/>
      <c r="W654" s="229"/>
      <c r="X654" s="520">
        <v>0</v>
      </c>
      <c r="Y654" s="520"/>
      <c r="Z654" s="520"/>
      <c r="AA654" s="520"/>
      <c r="AB654" s="221">
        <v>0.83000040054321289</v>
      </c>
      <c r="AC654" s="221"/>
      <c r="AD654" s="221"/>
      <c r="AE654" s="306">
        <f>IF(X654="","",X654*AE668)</f>
        <v>0</v>
      </c>
      <c r="AF654" s="306"/>
      <c r="AG654" s="306"/>
      <c r="AH654" s="514"/>
    </row>
    <row r="655" spans="1:35" s="23" customFormat="1" ht="15.75" customHeight="1">
      <c r="A655" s="110" t="str">
        <f t="shared" si="111"/>
        <v/>
      </c>
      <c r="B655" s="100"/>
      <c r="C655" s="22"/>
      <c r="D655" s="22"/>
      <c r="G655" s="239">
        <v>4</v>
      </c>
      <c r="H655" s="229"/>
      <c r="I655" s="229"/>
      <c r="J655" s="520">
        <v>2880</v>
      </c>
      <c r="K655" s="520"/>
      <c r="L655" s="520"/>
      <c r="M655" s="520"/>
      <c r="N655" s="221">
        <v>4.1699995994567871</v>
      </c>
      <c r="O655" s="221"/>
      <c r="P655" s="221"/>
      <c r="Q655" s="306">
        <f>IF(J655="","",J655*AE668)</f>
        <v>9047.7868423386044</v>
      </c>
      <c r="R655" s="306"/>
      <c r="S655" s="306"/>
      <c r="T655" s="522"/>
      <c r="U655" s="448">
        <v>4</v>
      </c>
      <c r="V655" s="229"/>
      <c r="W655" s="229"/>
      <c r="X655" s="520">
        <v>2880</v>
      </c>
      <c r="Y655" s="520"/>
      <c r="Z655" s="520"/>
      <c r="AA655" s="520"/>
      <c r="AB655" s="221">
        <v>4.1699995994567871</v>
      </c>
      <c r="AC655" s="221"/>
      <c r="AD655" s="221"/>
      <c r="AE655" s="306">
        <f>IF(X655="","",X655*AE668)</f>
        <v>9047.7868423386044</v>
      </c>
      <c r="AF655" s="306"/>
      <c r="AG655" s="306"/>
      <c r="AH655" s="514"/>
    </row>
    <row r="656" spans="1:35" s="23" customFormat="1" ht="15.75" customHeight="1">
      <c r="A656" s="110" t="str">
        <f t="shared" si="111"/>
        <v/>
      </c>
      <c r="B656" s="100"/>
      <c r="C656" s="22"/>
      <c r="D656" s="22"/>
      <c r="G656" s="239">
        <v>5</v>
      </c>
      <c r="H656" s="229"/>
      <c r="I656" s="229"/>
      <c r="J656" s="520">
        <v>2880</v>
      </c>
      <c r="K656" s="520"/>
      <c r="L656" s="520"/>
      <c r="M656" s="520"/>
      <c r="N656" s="221">
        <v>5</v>
      </c>
      <c r="O656" s="221"/>
      <c r="P656" s="221"/>
      <c r="Q656" s="306">
        <f>IF(J656="","",J656*AE668)</f>
        <v>9047.7868423386044</v>
      </c>
      <c r="R656" s="306"/>
      <c r="S656" s="306"/>
      <c r="T656" s="522"/>
      <c r="U656" s="448">
        <v>5</v>
      </c>
      <c r="V656" s="229"/>
      <c r="W656" s="229"/>
      <c r="X656" s="520">
        <v>2880</v>
      </c>
      <c r="Y656" s="520"/>
      <c r="Z656" s="520"/>
      <c r="AA656" s="520"/>
      <c r="AB656" s="221">
        <v>5</v>
      </c>
      <c r="AC656" s="221"/>
      <c r="AD656" s="221"/>
      <c r="AE656" s="306">
        <f>IF(X656="","",X656*AE668)</f>
        <v>9047.7868423386044</v>
      </c>
      <c r="AF656" s="306"/>
      <c r="AG656" s="306"/>
      <c r="AH656" s="514"/>
    </row>
    <row r="657" spans="1:62" s="23" customFormat="1" ht="15.75" customHeight="1">
      <c r="A657" s="110" t="str">
        <f t="shared" si="111"/>
        <v/>
      </c>
      <c r="B657" s="100"/>
      <c r="C657" s="22"/>
      <c r="D657" s="22"/>
      <c r="G657" s="239">
        <v>6</v>
      </c>
      <c r="H657" s="229"/>
      <c r="I657" s="229"/>
      <c r="J657" s="520">
        <v>2880</v>
      </c>
      <c r="K657" s="520"/>
      <c r="L657" s="520"/>
      <c r="M657" s="520"/>
      <c r="N657" s="221">
        <v>5.1999998092651367</v>
      </c>
      <c r="O657" s="221"/>
      <c r="P657" s="221"/>
      <c r="Q657" s="306">
        <f>IF(J657="","",J657*AE668)</f>
        <v>9047.7868423386044</v>
      </c>
      <c r="R657" s="306"/>
      <c r="S657" s="306"/>
      <c r="T657" s="522"/>
      <c r="U657" s="448">
        <v>6</v>
      </c>
      <c r="V657" s="229"/>
      <c r="W657" s="229"/>
      <c r="X657" s="520">
        <v>2880</v>
      </c>
      <c r="Y657" s="520"/>
      <c r="Z657" s="520"/>
      <c r="AA657" s="520"/>
      <c r="AB657" s="221">
        <v>5.1999998092651367</v>
      </c>
      <c r="AC657" s="221"/>
      <c r="AD657" s="221"/>
      <c r="AE657" s="306">
        <f>IF(X657="","",X657*AE668)</f>
        <v>9047.7868423386044</v>
      </c>
      <c r="AF657" s="306"/>
      <c r="AG657" s="306"/>
      <c r="AH657" s="514"/>
    </row>
    <row r="658" spans="1:62" s="23" customFormat="1" ht="15.75" customHeight="1">
      <c r="A658" s="110" t="str">
        <f t="shared" si="111"/>
        <v/>
      </c>
      <c r="B658" s="100"/>
      <c r="C658" s="22"/>
      <c r="D658" s="22"/>
      <c r="G658" s="239">
        <v>7</v>
      </c>
      <c r="H658" s="229"/>
      <c r="I658" s="229"/>
      <c r="J658" s="520">
        <v>8120</v>
      </c>
      <c r="K658" s="520"/>
      <c r="L658" s="520"/>
      <c r="M658" s="520"/>
      <c r="N658" s="221">
        <v>2.5499999523162842</v>
      </c>
      <c r="O658" s="221"/>
      <c r="P658" s="221"/>
      <c r="Q658" s="306">
        <f>IF(J658="","",J658*AE668)</f>
        <v>25509.732347149122</v>
      </c>
      <c r="R658" s="306"/>
      <c r="S658" s="306"/>
      <c r="T658" s="522"/>
      <c r="U658" s="448">
        <v>7</v>
      </c>
      <c r="V658" s="229"/>
      <c r="W658" s="229"/>
      <c r="X658" s="520">
        <v>8120</v>
      </c>
      <c r="Y658" s="520"/>
      <c r="Z658" s="520"/>
      <c r="AA658" s="520"/>
      <c r="AB658" s="221">
        <v>2.5499999523162842</v>
      </c>
      <c r="AC658" s="221"/>
      <c r="AD658" s="221"/>
      <c r="AE658" s="306">
        <f>IF(X658="","",X658*AE668)</f>
        <v>25509.732347149122</v>
      </c>
      <c r="AF658" s="306"/>
      <c r="AG658" s="306"/>
      <c r="AH658" s="514"/>
    </row>
    <row r="659" spans="1:62" s="23" customFormat="1" ht="15.75" customHeight="1">
      <c r="A659" s="110" t="str">
        <f t="shared" si="111"/>
        <v/>
      </c>
      <c r="B659" s="100"/>
      <c r="C659" s="22"/>
      <c r="D659" s="22"/>
      <c r="G659" s="239">
        <v>8</v>
      </c>
      <c r="H659" s="229"/>
      <c r="I659" s="229"/>
      <c r="J659" s="520">
        <v>6180</v>
      </c>
      <c r="K659" s="520"/>
      <c r="L659" s="520"/>
      <c r="M659" s="520"/>
      <c r="N659" s="221">
        <v>3.7799999713897705</v>
      </c>
      <c r="O659" s="221"/>
      <c r="P659" s="221"/>
      <c r="Q659" s="306">
        <f>IF(J659="","",J659*AE668)</f>
        <v>19415.042599184922</v>
      </c>
      <c r="R659" s="306"/>
      <c r="S659" s="306"/>
      <c r="T659" s="522"/>
      <c r="U659" s="448">
        <v>8</v>
      </c>
      <c r="V659" s="229"/>
      <c r="W659" s="229"/>
      <c r="X659" s="520">
        <v>6180</v>
      </c>
      <c r="Y659" s="520"/>
      <c r="Z659" s="520"/>
      <c r="AA659" s="520"/>
      <c r="AB659" s="221">
        <v>3.7799999713897705</v>
      </c>
      <c r="AC659" s="221"/>
      <c r="AD659" s="221"/>
      <c r="AE659" s="306">
        <f>IF(X659="","",X659*AE668)</f>
        <v>19415.042599184922</v>
      </c>
      <c r="AF659" s="306"/>
      <c r="AG659" s="306"/>
      <c r="AH659" s="514"/>
    </row>
    <row r="660" spans="1:62" s="23" customFormat="1" ht="15.75" customHeight="1">
      <c r="A660" s="110" t="str">
        <f t="shared" si="111"/>
        <v/>
      </c>
      <c r="B660" s="100"/>
      <c r="C660" s="22"/>
      <c r="D660" s="22"/>
      <c r="G660" s="239">
        <v>9</v>
      </c>
      <c r="H660" s="229"/>
      <c r="I660" s="229"/>
      <c r="J660" s="520">
        <v>21200</v>
      </c>
      <c r="K660" s="520"/>
      <c r="L660" s="520"/>
      <c r="M660" s="520"/>
      <c r="N660" s="221">
        <v>0.89999997615814209</v>
      </c>
      <c r="O660" s="221"/>
      <c r="P660" s="221"/>
      <c r="Q660" s="306">
        <f>IF(J660="","",J660*AE668)</f>
        <v>66601.764256103619</v>
      </c>
      <c r="R660" s="306"/>
      <c r="S660" s="306"/>
      <c r="T660" s="522"/>
      <c r="U660" s="448">
        <v>9</v>
      </c>
      <c r="V660" s="229"/>
      <c r="W660" s="229"/>
      <c r="X660" s="520">
        <v>21200</v>
      </c>
      <c r="Y660" s="520"/>
      <c r="Z660" s="520"/>
      <c r="AA660" s="520"/>
      <c r="AB660" s="221">
        <v>1.8999999761581421</v>
      </c>
      <c r="AC660" s="221"/>
      <c r="AD660" s="221"/>
      <c r="AE660" s="306">
        <f>IF(X660="","",X660*AE668)</f>
        <v>66601.764256103619</v>
      </c>
      <c r="AF660" s="306"/>
      <c r="AG660" s="306"/>
      <c r="AH660" s="514"/>
    </row>
    <row r="661" spans="1:62" s="23" customFormat="1" ht="15.75" customHeight="1">
      <c r="A661" s="110" t="str">
        <f t="shared" si="111"/>
        <v/>
      </c>
      <c r="B661" s="100"/>
      <c r="C661" s="22"/>
      <c r="D661" s="22"/>
      <c r="G661" s="239">
        <v>9</v>
      </c>
      <c r="H661" s="229"/>
      <c r="I661" s="229"/>
      <c r="J661" s="520">
        <v>0</v>
      </c>
      <c r="K661" s="520"/>
      <c r="L661" s="520"/>
      <c r="M661" s="520"/>
      <c r="N661" s="221">
        <v>1</v>
      </c>
      <c r="O661" s="221"/>
      <c r="P661" s="221"/>
      <c r="Q661" s="306">
        <f>IF(J661="","",J661*AE668)</f>
        <v>0</v>
      </c>
      <c r="R661" s="306"/>
      <c r="S661" s="306"/>
      <c r="T661" s="522"/>
      <c r="U661" s="448"/>
      <c r="V661" s="229"/>
      <c r="W661" s="229"/>
      <c r="X661" s="520"/>
      <c r="Y661" s="520"/>
      <c r="Z661" s="520"/>
      <c r="AA661" s="520"/>
      <c r="AB661" s="221"/>
      <c r="AC661" s="221"/>
      <c r="AD661" s="221"/>
      <c r="AE661" s="306" t="str">
        <f>IF(X661="","",X661*AE668)</f>
        <v/>
      </c>
      <c r="AF661" s="306"/>
      <c r="AG661" s="306"/>
      <c r="AH661" s="514"/>
    </row>
    <row r="662" spans="1:62" s="23" customFormat="1" ht="15.75" customHeight="1">
      <c r="A662" s="110" t="str">
        <f t="shared" si="111"/>
        <v>×</v>
      </c>
      <c r="B662" s="100"/>
      <c r="C662" s="22"/>
      <c r="D662" s="22"/>
      <c r="G662" s="239"/>
      <c r="H662" s="229"/>
      <c r="I662" s="229"/>
      <c r="J662" s="520"/>
      <c r="K662" s="520"/>
      <c r="L662" s="520"/>
      <c r="M662" s="520"/>
      <c r="N662" s="221"/>
      <c r="O662" s="221"/>
      <c r="P662" s="221"/>
      <c r="Q662" s="306" t="str">
        <f>IF(J662="","",J662*AE668)</f>
        <v/>
      </c>
      <c r="R662" s="306"/>
      <c r="S662" s="306"/>
      <c r="T662" s="522"/>
      <c r="U662" s="448"/>
      <c r="V662" s="229"/>
      <c r="W662" s="229"/>
      <c r="X662" s="520"/>
      <c r="Y662" s="520"/>
      <c r="Z662" s="520"/>
      <c r="AA662" s="520"/>
      <c r="AB662" s="221"/>
      <c r="AC662" s="221"/>
      <c r="AD662" s="221"/>
      <c r="AE662" s="306" t="str">
        <f>IF(X662="","",X662*AE668)</f>
        <v/>
      </c>
      <c r="AF662" s="306"/>
      <c r="AG662" s="306"/>
      <c r="AH662" s="514"/>
    </row>
    <row r="663" spans="1:62" s="23" customFormat="1" ht="15.75" customHeight="1">
      <c r="A663" s="110" t="str">
        <f t="shared" si="111"/>
        <v>×</v>
      </c>
      <c r="B663" s="100"/>
      <c r="C663" s="22"/>
      <c r="D663" s="22"/>
      <c r="G663" s="239"/>
      <c r="H663" s="229"/>
      <c r="I663" s="229"/>
      <c r="J663" s="520"/>
      <c r="K663" s="520"/>
      <c r="L663" s="520"/>
      <c r="M663" s="520"/>
      <c r="N663" s="221"/>
      <c r="O663" s="221"/>
      <c r="P663" s="221"/>
      <c r="Q663" s="306" t="str">
        <f>IF(J663="","",J663*AE668)</f>
        <v/>
      </c>
      <c r="R663" s="306"/>
      <c r="S663" s="306"/>
      <c r="T663" s="522"/>
      <c r="U663" s="448"/>
      <c r="V663" s="229"/>
      <c r="W663" s="229"/>
      <c r="X663" s="520"/>
      <c r="Y663" s="520"/>
      <c r="Z663" s="520"/>
      <c r="AA663" s="520"/>
      <c r="AB663" s="221"/>
      <c r="AC663" s="221"/>
      <c r="AD663" s="221"/>
      <c r="AE663" s="306" t="str">
        <f>IF(X663="","",X663*AE668)</f>
        <v/>
      </c>
      <c r="AF663" s="306"/>
      <c r="AG663" s="306"/>
      <c r="AH663" s="514"/>
    </row>
    <row r="664" spans="1:62" s="23" customFormat="1" ht="15.75" customHeight="1">
      <c r="A664" s="110" t="str">
        <f t="shared" si="111"/>
        <v>×</v>
      </c>
      <c r="B664" s="100"/>
      <c r="C664" s="22"/>
      <c r="D664" s="22"/>
      <c r="G664" s="239"/>
      <c r="H664" s="229"/>
      <c r="I664" s="229"/>
      <c r="J664" s="520"/>
      <c r="K664" s="520"/>
      <c r="L664" s="520"/>
      <c r="M664" s="520"/>
      <c r="N664" s="221"/>
      <c r="O664" s="221"/>
      <c r="P664" s="221"/>
      <c r="Q664" s="306" t="str">
        <f>IF(J664="","",J664*AE668)</f>
        <v/>
      </c>
      <c r="R664" s="306"/>
      <c r="S664" s="306"/>
      <c r="T664" s="522"/>
      <c r="U664" s="448"/>
      <c r="V664" s="229"/>
      <c r="W664" s="229"/>
      <c r="X664" s="520"/>
      <c r="Y664" s="520"/>
      <c r="Z664" s="520"/>
      <c r="AA664" s="520"/>
      <c r="AB664" s="221"/>
      <c r="AC664" s="221"/>
      <c r="AD664" s="221"/>
      <c r="AE664" s="306" t="str">
        <f>IF(X664="","",X664*AE668)</f>
        <v/>
      </c>
      <c r="AF664" s="306"/>
      <c r="AG664" s="306"/>
      <c r="AH664" s="514"/>
    </row>
    <row r="665" spans="1:62" s="23" customFormat="1" ht="15.75" customHeight="1">
      <c r="A665" s="110" t="str">
        <f t="shared" si="111"/>
        <v>×</v>
      </c>
      <c r="B665" s="100"/>
      <c r="C665" s="22"/>
      <c r="D665" s="22"/>
      <c r="G665" s="239"/>
      <c r="H665" s="229"/>
      <c r="I665" s="229"/>
      <c r="J665" s="520"/>
      <c r="K665" s="520"/>
      <c r="L665" s="520"/>
      <c r="M665" s="520"/>
      <c r="N665" s="221"/>
      <c r="O665" s="221"/>
      <c r="P665" s="221"/>
      <c r="Q665" s="306" t="str">
        <f>IF(J665="","",J665*AE668)</f>
        <v/>
      </c>
      <c r="R665" s="306"/>
      <c r="S665" s="306"/>
      <c r="T665" s="522"/>
      <c r="U665" s="448"/>
      <c r="V665" s="229"/>
      <c r="W665" s="229"/>
      <c r="X665" s="520"/>
      <c r="Y665" s="520"/>
      <c r="Z665" s="520"/>
      <c r="AA665" s="520"/>
      <c r="AB665" s="221"/>
      <c r="AC665" s="221"/>
      <c r="AD665" s="221"/>
      <c r="AE665" s="306" t="str">
        <f>IF(X665="","",X665*AE668)</f>
        <v/>
      </c>
      <c r="AF665" s="306"/>
      <c r="AG665" s="306"/>
      <c r="AH665" s="514"/>
    </row>
    <row r="666" spans="1:62" s="23" customFormat="1" ht="15.75" customHeight="1">
      <c r="A666" s="110" t="str">
        <f t="shared" si="111"/>
        <v>×</v>
      </c>
      <c r="B666" s="100"/>
      <c r="C666" s="22"/>
      <c r="D666" s="22"/>
      <c r="G666" s="239"/>
      <c r="H666" s="229"/>
      <c r="I666" s="229"/>
      <c r="J666" s="520"/>
      <c r="K666" s="520"/>
      <c r="L666" s="520"/>
      <c r="M666" s="520"/>
      <c r="N666" s="221"/>
      <c r="O666" s="221"/>
      <c r="P666" s="221"/>
      <c r="Q666" s="306" t="str">
        <f>IF(J666="","",J666*AE668)</f>
        <v/>
      </c>
      <c r="R666" s="306"/>
      <c r="S666" s="306"/>
      <c r="T666" s="522"/>
      <c r="U666" s="448"/>
      <c r="V666" s="229"/>
      <c r="W666" s="229"/>
      <c r="X666" s="520"/>
      <c r="Y666" s="520"/>
      <c r="Z666" s="520"/>
      <c r="AA666" s="520"/>
      <c r="AB666" s="221"/>
      <c r="AC666" s="221"/>
      <c r="AD666" s="221"/>
      <c r="AE666" s="306" t="str">
        <f>IF(X666="","",X666*AE668)</f>
        <v/>
      </c>
      <c r="AF666" s="306"/>
      <c r="AG666" s="306"/>
      <c r="AH666" s="514"/>
    </row>
    <row r="667" spans="1:62" s="23" customFormat="1" ht="15.75" customHeight="1">
      <c r="A667" s="110" t="str">
        <f t="shared" si="111"/>
        <v>×</v>
      </c>
      <c r="B667" s="100"/>
      <c r="C667" s="22"/>
      <c r="D667" s="22"/>
      <c r="G667" s="240"/>
      <c r="H667" s="241"/>
      <c r="I667" s="241"/>
      <c r="J667" s="521"/>
      <c r="K667" s="521"/>
      <c r="L667" s="521"/>
      <c r="M667" s="521"/>
      <c r="N667" s="242"/>
      <c r="O667" s="242"/>
      <c r="P667" s="242"/>
      <c r="Q667" s="513" t="str">
        <f>IF(J667="","",J667*AE668)</f>
        <v/>
      </c>
      <c r="R667" s="513"/>
      <c r="S667" s="513"/>
      <c r="T667" s="523"/>
      <c r="U667" s="507"/>
      <c r="V667" s="241"/>
      <c r="W667" s="241"/>
      <c r="X667" s="521"/>
      <c r="Y667" s="521"/>
      <c r="Z667" s="521"/>
      <c r="AA667" s="521"/>
      <c r="AB667" s="242"/>
      <c r="AC667" s="242"/>
      <c r="AD667" s="242"/>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430</v>
      </c>
      <c r="AD668" s="35" t="s">
        <v>26</v>
      </c>
      <c r="AE668" s="439">
        <f>AE645</f>
        <v>3.1415926535897931</v>
      </c>
      <c r="AF668" s="439"/>
      <c r="AG668" s="439"/>
      <c r="AH668" s="62" t="s">
        <v>566</v>
      </c>
    </row>
    <row r="669" spans="1:62" s="23" customFormat="1" ht="15.75" customHeight="1">
      <c r="A669" s="117" t="str">
        <f t="shared" ref="A669:A674" si="112">IF(液状化L1の有無="","","×")</f>
        <v>×</v>
      </c>
      <c r="B669" s="100" t="s">
        <v>588</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529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456" t="s">
        <v>428</v>
      </c>
      <c r="H672" s="302"/>
      <c r="I672" s="302"/>
      <c r="J672" s="302"/>
      <c r="K672" s="302"/>
      <c r="L672" s="302"/>
      <c r="M672" s="302"/>
      <c r="N672" s="302"/>
      <c r="O672" s="302"/>
      <c r="P672" s="302"/>
      <c r="Q672" s="302"/>
      <c r="R672" s="302"/>
      <c r="S672" s="302"/>
      <c r="T672" s="457"/>
      <c r="U672" s="458" t="s">
        <v>429</v>
      </c>
      <c r="V672" s="258"/>
      <c r="W672" s="258"/>
      <c r="X672" s="258"/>
      <c r="Y672" s="258"/>
      <c r="Z672" s="258"/>
      <c r="AA672" s="258"/>
      <c r="AB672" s="258"/>
      <c r="AC672" s="258"/>
      <c r="AD672" s="258"/>
      <c r="AE672" s="258"/>
      <c r="AF672" s="258"/>
      <c r="AG672" s="258"/>
      <c r="AH672" s="259"/>
    </row>
    <row r="673" spans="1:34" s="23" customFormat="1" ht="15.75" customHeight="1">
      <c r="A673" s="117" t="str">
        <f t="shared" si="112"/>
        <v>×</v>
      </c>
      <c r="B673" s="100"/>
      <c r="C673" s="22"/>
      <c r="D673" s="22"/>
      <c r="G673" s="287" t="s">
        <v>77</v>
      </c>
      <c r="H673" s="288"/>
      <c r="I673" s="288"/>
      <c r="J673" s="288" t="s">
        <v>187</v>
      </c>
      <c r="K673" s="288"/>
      <c r="L673" s="288"/>
      <c r="M673" s="288"/>
      <c r="N673" s="291" t="s">
        <v>186</v>
      </c>
      <c r="O673" s="292"/>
      <c r="P673" s="292"/>
      <c r="Q673" s="288" t="s">
        <v>565</v>
      </c>
      <c r="R673" s="288"/>
      <c r="S673" s="288"/>
      <c r="T673" s="421"/>
      <c r="U673" s="498" t="s">
        <v>77</v>
      </c>
      <c r="V673" s="288"/>
      <c r="W673" s="288"/>
      <c r="X673" s="288" t="s">
        <v>187</v>
      </c>
      <c r="Y673" s="288"/>
      <c r="Z673" s="288"/>
      <c r="AA673" s="288"/>
      <c r="AB673" s="291" t="s">
        <v>186</v>
      </c>
      <c r="AC673" s="292"/>
      <c r="AD673" s="292"/>
      <c r="AE673" s="288" t="s">
        <v>565</v>
      </c>
      <c r="AF673" s="288"/>
      <c r="AG673" s="288"/>
      <c r="AH673" s="421"/>
    </row>
    <row r="674" spans="1:34" s="23" customFormat="1" ht="15.75" customHeight="1">
      <c r="A674" s="117" t="str">
        <f t="shared" si="112"/>
        <v>×</v>
      </c>
      <c r="B674" s="100"/>
      <c r="C674" s="22"/>
      <c r="D674" s="22"/>
      <c r="G674" s="289"/>
      <c r="H674" s="290"/>
      <c r="I674" s="290"/>
      <c r="J674" s="290"/>
      <c r="K674" s="290"/>
      <c r="L674" s="290"/>
      <c r="M674" s="290"/>
      <c r="N674" s="293"/>
      <c r="O674" s="293"/>
      <c r="P674" s="293"/>
      <c r="Q674" s="290"/>
      <c r="R674" s="290"/>
      <c r="S674" s="290"/>
      <c r="T674" s="519"/>
      <c r="U674" s="459"/>
      <c r="V674" s="290"/>
      <c r="W674" s="290"/>
      <c r="X674" s="290"/>
      <c r="Y674" s="290"/>
      <c r="Z674" s="290"/>
      <c r="AA674" s="290"/>
      <c r="AB674" s="293"/>
      <c r="AC674" s="293"/>
      <c r="AD674" s="293"/>
      <c r="AE674" s="290"/>
      <c r="AF674" s="290"/>
      <c r="AG674" s="290"/>
      <c r="AH674" s="519"/>
    </row>
    <row r="675" spans="1:34" s="23" customFormat="1" ht="15.75" customHeight="1">
      <c r="A675" s="117" t="str">
        <f t="shared" ref="A675:A690" si="113">IF(液状化L1の有無="",IF(LEN(G675)+LEN(U675)=0,"×",""),"×")</f>
        <v>×</v>
      </c>
      <c r="B675" s="100"/>
      <c r="C675" s="22"/>
      <c r="D675" s="22"/>
      <c r="G675" s="247">
        <v>2</v>
      </c>
      <c r="H675" s="223"/>
      <c r="I675" s="223"/>
      <c r="J675" s="516">
        <v>0</v>
      </c>
      <c r="K675" s="516"/>
      <c r="L675" s="516"/>
      <c r="M675" s="516"/>
      <c r="N675" s="224">
        <v>3.4200000762939453</v>
      </c>
      <c r="O675" s="224"/>
      <c r="P675" s="224"/>
      <c r="Q675" s="305">
        <f>IF(J675="","",J675*AE691)</f>
        <v>0</v>
      </c>
      <c r="R675" s="305"/>
      <c r="S675" s="305"/>
      <c r="T675" s="517"/>
      <c r="U675" s="447">
        <v>2</v>
      </c>
      <c r="V675" s="223"/>
      <c r="W675" s="223"/>
      <c r="X675" s="516">
        <v>0</v>
      </c>
      <c r="Y675" s="516"/>
      <c r="Z675" s="516"/>
      <c r="AA675" s="516"/>
      <c r="AB675" s="224">
        <v>3.4200000762939453</v>
      </c>
      <c r="AC675" s="224"/>
      <c r="AD675" s="224"/>
      <c r="AE675" s="305">
        <f>IF(X675="","",X675*AE691)</f>
        <v>0</v>
      </c>
      <c r="AF675" s="305"/>
      <c r="AG675" s="305"/>
      <c r="AH675" s="518"/>
    </row>
    <row r="676" spans="1:34" s="23" customFormat="1" ht="15.75" customHeight="1">
      <c r="A676" s="117" t="str">
        <f t="shared" si="113"/>
        <v>×</v>
      </c>
      <c r="B676" s="100"/>
      <c r="C676" s="22"/>
      <c r="D676" s="22"/>
      <c r="G676" s="239">
        <v>3</v>
      </c>
      <c r="H676" s="229"/>
      <c r="I676" s="229"/>
      <c r="J676" s="520">
        <v>0</v>
      </c>
      <c r="K676" s="520"/>
      <c r="L676" s="520"/>
      <c r="M676" s="520"/>
      <c r="N676" s="221">
        <v>3.1500000953674316</v>
      </c>
      <c r="O676" s="221"/>
      <c r="P676" s="221"/>
      <c r="Q676" s="306">
        <f>IF(J676="","",J676*AE691)</f>
        <v>0</v>
      </c>
      <c r="R676" s="306"/>
      <c r="S676" s="306"/>
      <c r="T676" s="522"/>
      <c r="U676" s="448">
        <v>3</v>
      </c>
      <c r="V676" s="229"/>
      <c r="W676" s="229"/>
      <c r="X676" s="520">
        <v>0</v>
      </c>
      <c r="Y676" s="520"/>
      <c r="Z676" s="520"/>
      <c r="AA676" s="520"/>
      <c r="AB676" s="221">
        <v>3.1500000953674316</v>
      </c>
      <c r="AC676" s="221"/>
      <c r="AD676" s="221"/>
      <c r="AE676" s="306">
        <f>IF(X676="","",X676*AE691)</f>
        <v>0</v>
      </c>
      <c r="AF676" s="306"/>
      <c r="AG676" s="306"/>
      <c r="AH676" s="514"/>
    </row>
    <row r="677" spans="1:34" s="23" customFormat="1" ht="15.75" customHeight="1">
      <c r="A677" s="117" t="str">
        <f t="shared" si="113"/>
        <v>×</v>
      </c>
      <c r="B677" s="100"/>
      <c r="C677" s="22"/>
      <c r="D677" s="22"/>
      <c r="G677" s="239">
        <v>4</v>
      </c>
      <c r="H677" s="229"/>
      <c r="I677" s="229"/>
      <c r="J677" s="520">
        <v>0</v>
      </c>
      <c r="K677" s="520"/>
      <c r="L677" s="520"/>
      <c r="M677" s="520"/>
      <c r="N677" s="221">
        <v>0.83000040054321289</v>
      </c>
      <c r="O677" s="221"/>
      <c r="P677" s="221"/>
      <c r="Q677" s="306">
        <f>IF(J677="","",J677*AE691)</f>
        <v>0</v>
      </c>
      <c r="R677" s="306"/>
      <c r="S677" s="306"/>
      <c r="T677" s="522"/>
      <c r="U677" s="448">
        <v>4</v>
      </c>
      <c r="V677" s="229"/>
      <c r="W677" s="229"/>
      <c r="X677" s="520">
        <v>0</v>
      </c>
      <c r="Y677" s="520"/>
      <c r="Z677" s="520"/>
      <c r="AA677" s="520"/>
      <c r="AB677" s="221">
        <v>0.83000040054321289</v>
      </c>
      <c r="AC677" s="221"/>
      <c r="AD677" s="221"/>
      <c r="AE677" s="306">
        <f>IF(X677="","",X677*AE691)</f>
        <v>0</v>
      </c>
      <c r="AF677" s="306"/>
      <c r="AG677" s="306"/>
      <c r="AH677" s="514"/>
    </row>
    <row r="678" spans="1:34" s="23" customFormat="1" ht="15.75" customHeight="1">
      <c r="A678" s="117" t="str">
        <f t="shared" si="113"/>
        <v>×</v>
      </c>
      <c r="B678" s="100"/>
      <c r="C678" s="22"/>
      <c r="D678" s="22"/>
      <c r="G678" s="239">
        <v>4</v>
      </c>
      <c r="H678" s="229"/>
      <c r="I678" s="229"/>
      <c r="J678" s="520">
        <v>2880</v>
      </c>
      <c r="K678" s="520"/>
      <c r="L678" s="520"/>
      <c r="M678" s="520"/>
      <c r="N678" s="221">
        <v>4.1699995994567871</v>
      </c>
      <c r="O678" s="221"/>
      <c r="P678" s="221"/>
      <c r="Q678" s="306">
        <f>IF(J678="","",J678*AE691)</f>
        <v>9047.7868423386044</v>
      </c>
      <c r="R678" s="306"/>
      <c r="S678" s="306"/>
      <c r="T678" s="522"/>
      <c r="U678" s="448">
        <v>4</v>
      </c>
      <c r="V678" s="229"/>
      <c r="W678" s="229"/>
      <c r="X678" s="520">
        <v>2880</v>
      </c>
      <c r="Y678" s="520"/>
      <c r="Z678" s="520"/>
      <c r="AA678" s="520"/>
      <c r="AB678" s="221">
        <v>4.1699995994567871</v>
      </c>
      <c r="AC678" s="221"/>
      <c r="AD678" s="221"/>
      <c r="AE678" s="306">
        <f>IF(X678="","",X678*AE691)</f>
        <v>9047.7868423386044</v>
      </c>
      <c r="AF678" s="306"/>
      <c r="AG678" s="306"/>
      <c r="AH678" s="514"/>
    </row>
    <row r="679" spans="1:34" s="23" customFormat="1" ht="15.75" customHeight="1">
      <c r="A679" s="117" t="str">
        <f t="shared" si="113"/>
        <v>×</v>
      </c>
      <c r="B679" s="100"/>
      <c r="C679" s="22"/>
      <c r="D679" s="22"/>
      <c r="G679" s="239">
        <v>5</v>
      </c>
      <c r="H679" s="229"/>
      <c r="I679" s="229"/>
      <c r="J679" s="520">
        <v>2880</v>
      </c>
      <c r="K679" s="520"/>
      <c r="L679" s="520"/>
      <c r="M679" s="520"/>
      <c r="N679" s="221">
        <v>5</v>
      </c>
      <c r="O679" s="221"/>
      <c r="P679" s="221"/>
      <c r="Q679" s="306">
        <f>IF(J679="","",J679*AE691)</f>
        <v>9047.7868423386044</v>
      </c>
      <c r="R679" s="306"/>
      <c r="S679" s="306"/>
      <c r="T679" s="522"/>
      <c r="U679" s="448">
        <v>5</v>
      </c>
      <c r="V679" s="229"/>
      <c r="W679" s="229"/>
      <c r="X679" s="520">
        <v>2880</v>
      </c>
      <c r="Y679" s="520"/>
      <c r="Z679" s="520"/>
      <c r="AA679" s="520"/>
      <c r="AB679" s="221">
        <v>5</v>
      </c>
      <c r="AC679" s="221"/>
      <c r="AD679" s="221"/>
      <c r="AE679" s="306">
        <f>IF(X679="","",X679*AE691)</f>
        <v>9047.7868423386044</v>
      </c>
      <c r="AF679" s="306"/>
      <c r="AG679" s="306"/>
      <c r="AH679" s="514"/>
    </row>
    <row r="680" spans="1:34" s="23" customFormat="1" ht="15.75" customHeight="1">
      <c r="A680" s="117" t="str">
        <f t="shared" si="113"/>
        <v>×</v>
      </c>
      <c r="B680" s="100"/>
      <c r="C680" s="22"/>
      <c r="D680" s="22"/>
      <c r="G680" s="239">
        <v>6</v>
      </c>
      <c r="H680" s="229"/>
      <c r="I680" s="229"/>
      <c r="J680" s="520">
        <v>2880</v>
      </c>
      <c r="K680" s="520"/>
      <c r="L680" s="520"/>
      <c r="M680" s="520"/>
      <c r="N680" s="221">
        <v>5.1999998092651367</v>
      </c>
      <c r="O680" s="221"/>
      <c r="P680" s="221"/>
      <c r="Q680" s="306">
        <f>IF(J680="","",J680*AE691)</f>
        <v>9047.7868423386044</v>
      </c>
      <c r="R680" s="306"/>
      <c r="S680" s="306"/>
      <c r="T680" s="522"/>
      <c r="U680" s="448">
        <v>6</v>
      </c>
      <c r="V680" s="229"/>
      <c r="W680" s="229"/>
      <c r="X680" s="520">
        <v>2880</v>
      </c>
      <c r="Y680" s="520"/>
      <c r="Z680" s="520"/>
      <c r="AA680" s="520"/>
      <c r="AB680" s="221">
        <v>5.1999998092651367</v>
      </c>
      <c r="AC680" s="221"/>
      <c r="AD680" s="221"/>
      <c r="AE680" s="306">
        <f>IF(X680="","",X680*AE691)</f>
        <v>9047.7868423386044</v>
      </c>
      <c r="AF680" s="306"/>
      <c r="AG680" s="306"/>
      <c r="AH680" s="514"/>
    </row>
    <row r="681" spans="1:34" s="23" customFormat="1" ht="15.75" customHeight="1">
      <c r="A681" s="117" t="str">
        <f t="shared" si="113"/>
        <v>×</v>
      </c>
      <c r="B681" s="100"/>
      <c r="C681" s="22"/>
      <c r="D681" s="22"/>
      <c r="G681" s="239">
        <v>7</v>
      </c>
      <c r="H681" s="229"/>
      <c r="I681" s="229"/>
      <c r="J681" s="520">
        <v>8120</v>
      </c>
      <c r="K681" s="520"/>
      <c r="L681" s="520"/>
      <c r="M681" s="520"/>
      <c r="N681" s="221">
        <v>2.5499999523162842</v>
      </c>
      <c r="O681" s="221"/>
      <c r="P681" s="221"/>
      <c r="Q681" s="306">
        <f>IF(J681="","",J681*AE691)</f>
        <v>25509.732347149122</v>
      </c>
      <c r="R681" s="306"/>
      <c r="S681" s="306"/>
      <c r="T681" s="522"/>
      <c r="U681" s="448">
        <v>7</v>
      </c>
      <c r="V681" s="229"/>
      <c r="W681" s="229"/>
      <c r="X681" s="520">
        <v>8120</v>
      </c>
      <c r="Y681" s="520"/>
      <c r="Z681" s="520"/>
      <c r="AA681" s="520"/>
      <c r="AB681" s="221">
        <v>2.5499999523162842</v>
      </c>
      <c r="AC681" s="221"/>
      <c r="AD681" s="221"/>
      <c r="AE681" s="306">
        <f>IF(X681="","",X681*AE691)</f>
        <v>25509.732347149122</v>
      </c>
      <c r="AF681" s="306"/>
      <c r="AG681" s="306"/>
      <c r="AH681" s="514"/>
    </row>
    <row r="682" spans="1:34" s="23" customFormat="1" ht="15.75" customHeight="1">
      <c r="A682" s="117" t="str">
        <f t="shared" si="113"/>
        <v>×</v>
      </c>
      <c r="B682" s="100"/>
      <c r="C682" s="22"/>
      <c r="D682" s="22"/>
      <c r="G682" s="239">
        <v>8</v>
      </c>
      <c r="H682" s="229"/>
      <c r="I682" s="229"/>
      <c r="J682" s="520">
        <v>6180</v>
      </c>
      <c r="K682" s="520"/>
      <c r="L682" s="520"/>
      <c r="M682" s="520"/>
      <c r="N682" s="221">
        <v>3.7799999713897705</v>
      </c>
      <c r="O682" s="221"/>
      <c r="P682" s="221"/>
      <c r="Q682" s="306">
        <f>IF(J682="","",J682*AE691)</f>
        <v>19415.042599184922</v>
      </c>
      <c r="R682" s="306"/>
      <c r="S682" s="306"/>
      <c r="T682" s="522"/>
      <c r="U682" s="448">
        <v>8</v>
      </c>
      <c r="V682" s="229"/>
      <c r="W682" s="229"/>
      <c r="X682" s="520">
        <v>6180</v>
      </c>
      <c r="Y682" s="520"/>
      <c r="Z682" s="520"/>
      <c r="AA682" s="520"/>
      <c r="AB682" s="221">
        <v>3.7799999713897705</v>
      </c>
      <c r="AC682" s="221"/>
      <c r="AD682" s="221"/>
      <c r="AE682" s="306">
        <f>IF(X682="","",X682*AE691)</f>
        <v>19415.042599184922</v>
      </c>
      <c r="AF682" s="306"/>
      <c r="AG682" s="306"/>
      <c r="AH682" s="514"/>
    </row>
    <row r="683" spans="1:34" s="23" customFormat="1" ht="15.75" customHeight="1">
      <c r="A683" s="117" t="str">
        <f t="shared" si="113"/>
        <v>×</v>
      </c>
      <c r="B683" s="100"/>
      <c r="C683" s="22"/>
      <c r="D683" s="22"/>
      <c r="G683" s="239">
        <v>9</v>
      </c>
      <c r="H683" s="229"/>
      <c r="I683" s="229"/>
      <c r="J683" s="520">
        <v>21200</v>
      </c>
      <c r="K683" s="520"/>
      <c r="L683" s="520"/>
      <c r="M683" s="520"/>
      <c r="N683" s="221">
        <v>0.89999997615814209</v>
      </c>
      <c r="O683" s="221"/>
      <c r="P683" s="221"/>
      <c r="Q683" s="306">
        <f>IF(J683="","",J683*AE691)</f>
        <v>66601.764256103619</v>
      </c>
      <c r="R683" s="306"/>
      <c r="S683" s="306"/>
      <c r="T683" s="522"/>
      <c r="U683" s="448">
        <v>9</v>
      </c>
      <c r="V683" s="229"/>
      <c r="W683" s="229"/>
      <c r="X683" s="520">
        <v>21200</v>
      </c>
      <c r="Y683" s="520"/>
      <c r="Z683" s="520"/>
      <c r="AA683" s="520"/>
      <c r="AB683" s="221">
        <v>1.8999999761581421</v>
      </c>
      <c r="AC683" s="221"/>
      <c r="AD683" s="221"/>
      <c r="AE683" s="306">
        <f>IF(X683="","",X683*AE691)</f>
        <v>66601.764256103619</v>
      </c>
      <c r="AF683" s="306"/>
      <c r="AG683" s="306"/>
      <c r="AH683" s="514"/>
    </row>
    <row r="684" spans="1:34" s="23" customFormat="1" ht="15.75" customHeight="1">
      <c r="A684" s="117" t="str">
        <f t="shared" si="113"/>
        <v>×</v>
      </c>
      <c r="B684" s="100"/>
      <c r="C684" s="22"/>
      <c r="D684" s="22"/>
      <c r="G684" s="239">
        <v>9</v>
      </c>
      <c r="H684" s="229"/>
      <c r="I684" s="229"/>
      <c r="J684" s="520">
        <v>0</v>
      </c>
      <c r="K684" s="520"/>
      <c r="L684" s="520"/>
      <c r="M684" s="520"/>
      <c r="N684" s="221">
        <v>1</v>
      </c>
      <c r="O684" s="221"/>
      <c r="P684" s="221"/>
      <c r="Q684" s="306">
        <f>IF(J684="","",J684*AE691)</f>
        <v>0</v>
      </c>
      <c r="R684" s="306"/>
      <c r="S684" s="306"/>
      <c r="T684" s="522"/>
      <c r="U684" s="448"/>
      <c r="V684" s="229"/>
      <c r="W684" s="229"/>
      <c r="X684" s="520"/>
      <c r="Y684" s="520"/>
      <c r="Z684" s="520"/>
      <c r="AA684" s="520"/>
      <c r="AB684" s="221"/>
      <c r="AC684" s="221"/>
      <c r="AD684" s="221"/>
      <c r="AE684" s="306" t="str">
        <f>IF(X684="","",X684*AE691)</f>
        <v/>
      </c>
      <c r="AF684" s="306"/>
      <c r="AG684" s="306"/>
      <c r="AH684" s="514"/>
    </row>
    <row r="685" spans="1:34" s="23" customFormat="1" ht="15.75" customHeight="1">
      <c r="A685" s="117" t="str">
        <f t="shared" si="113"/>
        <v>×</v>
      </c>
      <c r="B685" s="100"/>
      <c r="C685" s="22"/>
      <c r="D685" s="22"/>
      <c r="G685" s="239"/>
      <c r="H685" s="229"/>
      <c r="I685" s="229"/>
      <c r="J685" s="520"/>
      <c r="K685" s="520"/>
      <c r="L685" s="520"/>
      <c r="M685" s="520"/>
      <c r="N685" s="221"/>
      <c r="O685" s="221"/>
      <c r="P685" s="221"/>
      <c r="Q685" s="306" t="str">
        <f>IF(J685="","",J685*AE691)</f>
        <v/>
      </c>
      <c r="R685" s="306"/>
      <c r="S685" s="306"/>
      <c r="T685" s="522"/>
      <c r="U685" s="448"/>
      <c r="V685" s="229"/>
      <c r="W685" s="229"/>
      <c r="X685" s="520"/>
      <c r="Y685" s="520"/>
      <c r="Z685" s="520"/>
      <c r="AA685" s="520"/>
      <c r="AB685" s="221"/>
      <c r="AC685" s="221"/>
      <c r="AD685" s="221"/>
      <c r="AE685" s="306" t="str">
        <f>IF(X685="","",X685*AE691)</f>
        <v/>
      </c>
      <c r="AF685" s="306"/>
      <c r="AG685" s="306"/>
      <c r="AH685" s="514"/>
    </row>
    <row r="686" spans="1:34" s="23" customFormat="1" ht="15.75" customHeight="1">
      <c r="A686" s="117" t="str">
        <f t="shared" si="113"/>
        <v>×</v>
      </c>
      <c r="B686" s="100"/>
      <c r="C686" s="22"/>
      <c r="D686" s="22"/>
      <c r="G686" s="239"/>
      <c r="H686" s="229"/>
      <c r="I686" s="229"/>
      <c r="J686" s="520"/>
      <c r="K686" s="520"/>
      <c r="L686" s="520"/>
      <c r="M686" s="520"/>
      <c r="N686" s="221"/>
      <c r="O686" s="221"/>
      <c r="P686" s="221"/>
      <c r="Q686" s="306" t="str">
        <f>IF(J686="","",J686*AE691)</f>
        <v/>
      </c>
      <c r="R686" s="306"/>
      <c r="S686" s="306"/>
      <c r="T686" s="522"/>
      <c r="U686" s="448"/>
      <c r="V686" s="229"/>
      <c r="W686" s="229"/>
      <c r="X686" s="520"/>
      <c r="Y686" s="520"/>
      <c r="Z686" s="520"/>
      <c r="AA686" s="520"/>
      <c r="AB686" s="221"/>
      <c r="AC686" s="221"/>
      <c r="AD686" s="221"/>
      <c r="AE686" s="306" t="str">
        <f>IF(X686="","",X686*AE691)</f>
        <v/>
      </c>
      <c r="AF686" s="306"/>
      <c r="AG686" s="306"/>
      <c r="AH686" s="514"/>
    </row>
    <row r="687" spans="1:34" s="23" customFormat="1" ht="15.75" customHeight="1">
      <c r="A687" s="117" t="str">
        <f t="shared" si="113"/>
        <v>×</v>
      </c>
      <c r="B687" s="100"/>
      <c r="C687" s="22"/>
      <c r="D687" s="22"/>
      <c r="G687" s="239"/>
      <c r="H687" s="229"/>
      <c r="I687" s="229"/>
      <c r="J687" s="520"/>
      <c r="K687" s="520"/>
      <c r="L687" s="520"/>
      <c r="M687" s="520"/>
      <c r="N687" s="221"/>
      <c r="O687" s="221"/>
      <c r="P687" s="221"/>
      <c r="Q687" s="306" t="str">
        <f>IF(J687="","",J687*AE691)</f>
        <v/>
      </c>
      <c r="R687" s="306"/>
      <c r="S687" s="306"/>
      <c r="T687" s="522"/>
      <c r="U687" s="448"/>
      <c r="V687" s="229"/>
      <c r="W687" s="229"/>
      <c r="X687" s="520"/>
      <c r="Y687" s="520"/>
      <c r="Z687" s="520"/>
      <c r="AA687" s="520"/>
      <c r="AB687" s="221"/>
      <c r="AC687" s="221"/>
      <c r="AD687" s="221"/>
      <c r="AE687" s="306" t="str">
        <f>IF(X687="","",X687*AE691)</f>
        <v/>
      </c>
      <c r="AF687" s="306"/>
      <c r="AG687" s="306"/>
      <c r="AH687" s="514"/>
    </row>
    <row r="688" spans="1:34" s="23" customFormat="1" ht="15.75" customHeight="1">
      <c r="A688" s="117" t="str">
        <f t="shared" si="113"/>
        <v>×</v>
      </c>
      <c r="B688" s="100"/>
      <c r="C688" s="22"/>
      <c r="D688" s="22"/>
      <c r="G688" s="239"/>
      <c r="H688" s="229"/>
      <c r="I688" s="229"/>
      <c r="J688" s="520"/>
      <c r="K688" s="520"/>
      <c r="L688" s="520"/>
      <c r="M688" s="520"/>
      <c r="N688" s="221"/>
      <c r="O688" s="221"/>
      <c r="P688" s="221"/>
      <c r="Q688" s="306" t="str">
        <f>IF(J688="","",J688*AE691)</f>
        <v/>
      </c>
      <c r="R688" s="306"/>
      <c r="S688" s="306"/>
      <c r="T688" s="522"/>
      <c r="U688" s="448"/>
      <c r="V688" s="229"/>
      <c r="W688" s="229"/>
      <c r="X688" s="520"/>
      <c r="Y688" s="520"/>
      <c r="Z688" s="520"/>
      <c r="AA688" s="520"/>
      <c r="AB688" s="221"/>
      <c r="AC688" s="221"/>
      <c r="AD688" s="221"/>
      <c r="AE688" s="306" t="str">
        <f>IF(X688="","",X688*AE691)</f>
        <v/>
      </c>
      <c r="AF688" s="306"/>
      <c r="AG688" s="306"/>
      <c r="AH688" s="514"/>
    </row>
    <row r="689" spans="1:62" s="23" customFormat="1" ht="15.75" customHeight="1">
      <c r="A689" s="117" t="str">
        <f t="shared" si="113"/>
        <v>×</v>
      </c>
      <c r="B689" s="100"/>
      <c r="C689" s="22"/>
      <c r="D689" s="22"/>
      <c r="G689" s="239"/>
      <c r="H689" s="229"/>
      <c r="I689" s="229"/>
      <c r="J689" s="520"/>
      <c r="K689" s="520"/>
      <c r="L689" s="520"/>
      <c r="M689" s="520"/>
      <c r="N689" s="221"/>
      <c r="O689" s="221"/>
      <c r="P689" s="221"/>
      <c r="Q689" s="306" t="str">
        <f>IF(J689="","",J689*AE691)</f>
        <v/>
      </c>
      <c r="R689" s="306"/>
      <c r="S689" s="306"/>
      <c r="T689" s="522"/>
      <c r="U689" s="448"/>
      <c r="V689" s="229"/>
      <c r="W689" s="229"/>
      <c r="X689" s="520"/>
      <c r="Y689" s="520"/>
      <c r="Z689" s="520"/>
      <c r="AA689" s="520"/>
      <c r="AB689" s="221"/>
      <c r="AC689" s="221"/>
      <c r="AD689" s="221"/>
      <c r="AE689" s="306" t="str">
        <f>IF(X689="","",X689*AE691)</f>
        <v/>
      </c>
      <c r="AF689" s="306"/>
      <c r="AG689" s="306"/>
      <c r="AH689" s="514"/>
    </row>
    <row r="690" spans="1:62" s="23" customFormat="1" ht="15.75" customHeight="1">
      <c r="A690" s="117" t="str">
        <f t="shared" si="113"/>
        <v>×</v>
      </c>
      <c r="B690" s="100"/>
      <c r="C690" s="22"/>
      <c r="D690" s="22"/>
      <c r="G690" s="240"/>
      <c r="H690" s="241"/>
      <c r="I690" s="241"/>
      <c r="J690" s="521"/>
      <c r="K690" s="521"/>
      <c r="L690" s="521"/>
      <c r="M690" s="521"/>
      <c r="N690" s="242"/>
      <c r="O690" s="242"/>
      <c r="P690" s="242"/>
      <c r="Q690" s="513" t="str">
        <f>IF(J690="","",J690*AE691)</f>
        <v/>
      </c>
      <c r="R690" s="513"/>
      <c r="S690" s="513"/>
      <c r="T690" s="523"/>
      <c r="U690" s="507"/>
      <c r="V690" s="241"/>
      <c r="W690" s="241"/>
      <c r="X690" s="521"/>
      <c r="Y690" s="521"/>
      <c r="Z690" s="521"/>
      <c r="AA690" s="521"/>
      <c r="AB690" s="242"/>
      <c r="AC690" s="242"/>
      <c r="AD690" s="242"/>
      <c r="AE690" s="513" t="str">
        <f>IF(X690="","",X690*AE691)</f>
        <v/>
      </c>
      <c r="AF690" s="513"/>
      <c r="AG690" s="513"/>
      <c r="AH690" s="515"/>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430</v>
      </c>
      <c r="AD691" s="35" t="s">
        <v>26</v>
      </c>
      <c r="AE691" s="439">
        <f>AE668</f>
        <v>3.1415926535897931</v>
      </c>
      <c r="AF691" s="439"/>
      <c r="AG691" s="439"/>
      <c r="AH691" s="62" t="s">
        <v>566</v>
      </c>
    </row>
    <row r="692" spans="1:62" ht="15.75" customHeight="1">
      <c r="A692" s="116" t="str">
        <f t="shared" ref="A692:A697" si="114">IF(液状化L2の有無="","","×")</f>
        <v/>
      </c>
      <c r="B692" s="100" t="s">
        <v>588</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456" t="s">
        <v>428</v>
      </c>
      <c r="H695" s="302"/>
      <c r="I695" s="302"/>
      <c r="J695" s="302"/>
      <c r="K695" s="302"/>
      <c r="L695" s="302"/>
      <c r="M695" s="302"/>
      <c r="N695" s="302"/>
      <c r="O695" s="302"/>
      <c r="P695" s="302"/>
      <c r="Q695" s="302"/>
      <c r="R695" s="302"/>
      <c r="S695" s="302"/>
      <c r="T695" s="457"/>
      <c r="U695" s="458" t="s">
        <v>429</v>
      </c>
      <c r="V695" s="258"/>
      <c r="W695" s="258"/>
      <c r="X695" s="258"/>
      <c r="Y695" s="258"/>
      <c r="Z695" s="258"/>
      <c r="AA695" s="258"/>
      <c r="AB695" s="258"/>
      <c r="AC695" s="258"/>
      <c r="AD695" s="258"/>
      <c r="AE695" s="258"/>
      <c r="AF695" s="258"/>
      <c r="AG695" s="258"/>
      <c r="AH695" s="259"/>
    </row>
    <row r="696" spans="1:62" s="23" customFormat="1" ht="15.75" customHeight="1">
      <c r="A696" s="116" t="str">
        <f t="shared" si="114"/>
        <v/>
      </c>
      <c r="B696" s="100"/>
      <c r="C696" s="22"/>
      <c r="D696" s="22"/>
      <c r="G696" s="287" t="s">
        <v>77</v>
      </c>
      <c r="H696" s="288"/>
      <c r="I696" s="288"/>
      <c r="J696" s="288" t="s">
        <v>187</v>
      </c>
      <c r="K696" s="288"/>
      <c r="L696" s="288"/>
      <c r="M696" s="288"/>
      <c r="N696" s="291" t="s">
        <v>186</v>
      </c>
      <c r="O696" s="292"/>
      <c r="P696" s="292"/>
      <c r="Q696" s="288" t="s">
        <v>565</v>
      </c>
      <c r="R696" s="288"/>
      <c r="S696" s="288"/>
      <c r="T696" s="421"/>
      <c r="U696" s="498" t="s">
        <v>77</v>
      </c>
      <c r="V696" s="288"/>
      <c r="W696" s="288"/>
      <c r="X696" s="288" t="s">
        <v>187</v>
      </c>
      <c r="Y696" s="288"/>
      <c r="Z696" s="288"/>
      <c r="AA696" s="288"/>
      <c r="AB696" s="291" t="s">
        <v>186</v>
      </c>
      <c r="AC696" s="292"/>
      <c r="AD696" s="292"/>
      <c r="AE696" s="288" t="s">
        <v>565</v>
      </c>
      <c r="AF696" s="288"/>
      <c r="AG696" s="288"/>
      <c r="AH696" s="421"/>
    </row>
    <row r="697" spans="1:62" s="23" customFormat="1" ht="15.75" customHeight="1">
      <c r="A697" s="116" t="str">
        <f t="shared" si="114"/>
        <v/>
      </c>
      <c r="B697" s="100"/>
      <c r="C697" s="22"/>
      <c r="D697" s="22"/>
      <c r="G697" s="289"/>
      <c r="H697" s="290"/>
      <c r="I697" s="290"/>
      <c r="J697" s="290"/>
      <c r="K697" s="290"/>
      <c r="L697" s="290"/>
      <c r="M697" s="290"/>
      <c r="N697" s="293"/>
      <c r="O697" s="293"/>
      <c r="P697" s="293"/>
      <c r="Q697" s="290"/>
      <c r="R697" s="290"/>
      <c r="S697" s="290"/>
      <c r="T697" s="519"/>
      <c r="U697" s="459"/>
      <c r="V697" s="290"/>
      <c r="W697" s="290"/>
      <c r="X697" s="290"/>
      <c r="Y697" s="290"/>
      <c r="Z697" s="290"/>
      <c r="AA697" s="290"/>
      <c r="AB697" s="293"/>
      <c r="AC697" s="293"/>
      <c r="AD697" s="293"/>
      <c r="AE697" s="290"/>
      <c r="AF697" s="290"/>
      <c r="AG697" s="290"/>
      <c r="AH697" s="519"/>
    </row>
    <row r="698" spans="1:62" s="23" customFormat="1" ht="15.75" customHeight="1">
      <c r="A698" s="116" t="str">
        <f t="shared" ref="A698:A713" si="115">IF(液状化L2の有無="",IF(LEN(G698)+LEN(U698)=0,"×",""),"×")</f>
        <v/>
      </c>
      <c r="B698" s="100"/>
      <c r="C698" s="22"/>
      <c r="D698" s="22"/>
      <c r="G698" s="247">
        <v>2</v>
      </c>
      <c r="H698" s="223"/>
      <c r="I698" s="223"/>
      <c r="J698" s="516">
        <v>0</v>
      </c>
      <c r="K698" s="516"/>
      <c r="L698" s="516"/>
      <c r="M698" s="516"/>
      <c r="N698" s="224">
        <v>3.4200000762939453</v>
      </c>
      <c r="O698" s="224"/>
      <c r="P698" s="224"/>
      <c r="Q698" s="305">
        <f>IF(J698="","",J698*AE714)</f>
        <v>0</v>
      </c>
      <c r="R698" s="305"/>
      <c r="S698" s="305"/>
      <c r="T698" s="517"/>
      <c r="U698" s="447">
        <v>2</v>
      </c>
      <c r="V698" s="223"/>
      <c r="W698" s="223"/>
      <c r="X698" s="516">
        <v>0</v>
      </c>
      <c r="Y698" s="516"/>
      <c r="Z698" s="516"/>
      <c r="AA698" s="516"/>
      <c r="AB698" s="224">
        <v>3.4200000762939453</v>
      </c>
      <c r="AC698" s="224"/>
      <c r="AD698" s="224"/>
      <c r="AE698" s="305">
        <f>IF(X698="","",X698*AE714)</f>
        <v>0</v>
      </c>
      <c r="AF698" s="305"/>
      <c r="AG698" s="305"/>
      <c r="AH698" s="518"/>
    </row>
    <row r="699" spans="1:62" s="23" customFormat="1" ht="15.75" customHeight="1">
      <c r="A699" s="116" t="str">
        <f t="shared" si="115"/>
        <v/>
      </c>
      <c r="B699" s="100"/>
      <c r="C699" s="22"/>
      <c r="D699" s="22"/>
      <c r="G699" s="239">
        <v>3</v>
      </c>
      <c r="H699" s="229"/>
      <c r="I699" s="229"/>
      <c r="J699" s="520">
        <v>0</v>
      </c>
      <c r="K699" s="520"/>
      <c r="L699" s="520"/>
      <c r="M699" s="520"/>
      <c r="N699" s="221">
        <v>3.1500000953674316</v>
      </c>
      <c r="O699" s="221"/>
      <c r="P699" s="221"/>
      <c r="Q699" s="306">
        <f>IF(J699="","",J699*AE714)</f>
        <v>0</v>
      </c>
      <c r="R699" s="306"/>
      <c r="S699" s="306"/>
      <c r="T699" s="522"/>
      <c r="U699" s="448">
        <v>3</v>
      </c>
      <c r="V699" s="229"/>
      <c r="W699" s="229"/>
      <c r="X699" s="520">
        <v>0</v>
      </c>
      <c r="Y699" s="520"/>
      <c r="Z699" s="520"/>
      <c r="AA699" s="520"/>
      <c r="AB699" s="221">
        <v>3.1500000953674316</v>
      </c>
      <c r="AC699" s="221"/>
      <c r="AD699" s="221"/>
      <c r="AE699" s="306">
        <f>IF(X699="","",X699*AE714)</f>
        <v>0</v>
      </c>
      <c r="AF699" s="306"/>
      <c r="AG699" s="306"/>
      <c r="AH699" s="514"/>
    </row>
    <row r="700" spans="1:62" s="23" customFormat="1" ht="15.75" customHeight="1">
      <c r="A700" s="116" t="str">
        <f t="shared" si="115"/>
        <v/>
      </c>
      <c r="B700" s="100"/>
      <c r="C700" s="22"/>
      <c r="D700" s="22"/>
      <c r="G700" s="239">
        <v>4</v>
      </c>
      <c r="H700" s="229"/>
      <c r="I700" s="229"/>
      <c r="J700" s="520">
        <v>0</v>
      </c>
      <c r="K700" s="520"/>
      <c r="L700" s="520"/>
      <c r="M700" s="520"/>
      <c r="N700" s="221">
        <v>3.7300004959106445</v>
      </c>
      <c r="O700" s="221"/>
      <c r="P700" s="221"/>
      <c r="Q700" s="306">
        <f>IF(J700="","",J700*AE714)</f>
        <v>0</v>
      </c>
      <c r="R700" s="306"/>
      <c r="S700" s="306"/>
      <c r="T700" s="522"/>
      <c r="U700" s="448">
        <v>4</v>
      </c>
      <c r="V700" s="229"/>
      <c r="W700" s="229"/>
      <c r="X700" s="520">
        <v>0</v>
      </c>
      <c r="Y700" s="520"/>
      <c r="Z700" s="520"/>
      <c r="AA700" s="520"/>
      <c r="AB700" s="221">
        <v>3.7300004959106445</v>
      </c>
      <c r="AC700" s="221"/>
      <c r="AD700" s="221"/>
      <c r="AE700" s="306">
        <f>IF(X700="","",X700*AE714)</f>
        <v>0</v>
      </c>
      <c r="AF700" s="306"/>
      <c r="AG700" s="306"/>
      <c r="AH700" s="514"/>
    </row>
    <row r="701" spans="1:62" s="23" customFormat="1" ht="15.75" customHeight="1">
      <c r="A701" s="116" t="str">
        <f t="shared" si="115"/>
        <v/>
      </c>
      <c r="B701" s="100"/>
      <c r="C701" s="22"/>
      <c r="D701" s="22"/>
      <c r="G701" s="239">
        <v>4</v>
      </c>
      <c r="H701" s="229"/>
      <c r="I701" s="229"/>
      <c r="J701" s="520">
        <v>2880</v>
      </c>
      <c r="K701" s="520"/>
      <c r="L701" s="520"/>
      <c r="M701" s="520"/>
      <c r="N701" s="221">
        <v>1.2699995040893555</v>
      </c>
      <c r="O701" s="221"/>
      <c r="P701" s="221"/>
      <c r="Q701" s="306">
        <f>IF(J701="","",J701*AE714)</f>
        <v>9047.7868423386044</v>
      </c>
      <c r="R701" s="306"/>
      <c r="S701" s="306"/>
      <c r="T701" s="522"/>
      <c r="U701" s="448">
        <v>4</v>
      </c>
      <c r="V701" s="229"/>
      <c r="W701" s="229"/>
      <c r="X701" s="520">
        <v>2880</v>
      </c>
      <c r="Y701" s="520"/>
      <c r="Z701" s="520"/>
      <c r="AA701" s="520"/>
      <c r="AB701" s="221">
        <v>1.2699995040893555</v>
      </c>
      <c r="AC701" s="221"/>
      <c r="AD701" s="221"/>
      <c r="AE701" s="306">
        <f>IF(X701="","",X701*AE714)</f>
        <v>9047.7868423386044</v>
      </c>
      <c r="AF701" s="306"/>
      <c r="AG701" s="306"/>
      <c r="AH701" s="514"/>
    </row>
    <row r="702" spans="1:62" s="23" customFormat="1" ht="15.75" customHeight="1">
      <c r="A702" s="116" t="str">
        <f t="shared" si="115"/>
        <v/>
      </c>
      <c r="B702" s="100"/>
      <c r="C702" s="22"/>
      <c r="D702" s="22"/>
      <c r="G702" s="239">
        <v>5</v>
      </c>
      <c r="H702" s="229"/>
      <c r="I702" s="229"/>
      <c r="J702" s="520">
        <v>2880</v>
      </c>
      <c r="K702" s="520"/>
      <c r="L702" s="520"/>
      <c r="M702" s="520"/>
      <c r="N702" s="221">
        <v>5</v>
      </c>
      <c r="O702" s="221"/>
      <c r="P702" s="221"/>
      <c r="Q702" s="306">
        <f>IF(J702="","",J702*AE714)</f>
        <v>9047.7868423386044</v>
      </c>
      <c r="R702" s="306"/>
      <c r="S702" s="306"/>
      <c r="T702" s="522"/>
      <c r="U702" s="448">
        <v>5</v>
      </c>
      <c r="V702" s="229"/>
      <c r="W702" s="229"/>
      <c r="X702" s="520">
        <v>2880</v>
      </c>
      <c r="Y702" s="520"/>
      <c r="Z702" s="520"/>
      <c r="AA702" s="520"/>
      <c r="AB702" s="221">
        <v>5</v>
      </c>
      <c r="AC702" s="221"/>
      <c r="AD702" s="221"/>
      <c r="AE702" s="306">
        <f>IF(X702="","",X702*AE714)</f>
        <v>9047.7868423386044</v>
      </c>
      <c r="AF702" s="306"/>
      <c r="AG702" s="306"/>
      <c r="AH702" s="514"/>
    </row>
    <row r="703" spans="1:62" s="23" customFormat="1" ht="15.75" customHeight="1">
      <c r="A703" s="116" t="str">
        <f t="shared" si="115"/>
        <v/>
      </c>
      <c r="B703" s="100"/>
      <c r="C703" s="22"/>
      <c r="D703" s="22"/>
      <c r="G703" s="239">
        <v>6</v>
      </c>
      <c r="H703" s="229"/>
      <c r="I703" s="229"/>
      <c r="J703" s="520">
        <v>2880</v>
      </c>
      <c r="K703" s="520"/>
      <c r="L703" s="520"/>
      <c r="M703" s="520"/>
      <c r="N703" s="221">
        <v>5.1999998092651367</v>
      </c>
      <c r="O703" s="221"/>
      <c r="P703" s="221"/>
      <c r="Q703" s="306">
        <f>IF(J703="","",J703*AE714)</f>
        <v>9047.7868423386044</v>
      </c>
      <c r="R703" s="306"/>
      <c r="S703" s="306"/>
      <c r="T703" s="522"/>
      <c r="U703" s="448">
        <v>6</v>
      </c>
      <c r="V703" s="229"/>
      <c r="W703" s="229"/>
      <c r="X703" s="520">
        <v>2880</v>
      </c>
      <c r="Y703" s="520"/>
      <c r="Z703" s="520"/>
      <c r="AA703" s="520"/>
      <c r="AB703" s="221">
        <v>5.1999998092651367</v>
      </c>
      <c r="AC703" s="221"/>
      <c r="AD703" s="221"/>
      <c r="AE703" s="306">
        <f>IF(X703="","",X703*AE714)</f>
        <v>9047.7868423386044</v>
      </c>
      <c r="AF703" s="306"/>
      <c r="AG703" s="306"/>
      <c r="AH703" s="514"/>
    </row>
    <row r="704" spans="1:62" s="23" customFormat="1" ht="15.75" customHeight="1">
      <c r="A704" s="116" t="str">
        <f t="shared" si="115"/>
        <v/>
      </c>
      <c r="B704" s="100"/>
      <c r="C704" s="22"/>
      <c r="D704" s="22"/>
      <c r="G704" s="239">
        <v>7</v>
      </c>
      <c r="H704" s="229"/>
      <c r="I704" s="229"/>
      <c r="J704" s="520">
        <v>8120</v>
      </c>
      <c r="K704" s="520"/>
      <c r="L704" s="520"/>
      <c r="M704" s="520"/>
      <c r="N704" s="221">
        <v>2.5499999523162842</v>
      </c>
      <c r="O704" s="221"/>
      <c r="P704" s="221"/>
      <c r="Q704" s="306">
        <f>IF(J704="","",J704*AE714)</f>
        <v>25509.732347149122</v>
      </c>
      <c r="R704" s="306"/>
      <c r="S704" s="306"/>
      <c r="T704" s="522"/>
      <c r="U704" s="448">
        <v>7</v>
      </c>
      <c r="V704" s="229"/>
      <c r="W704" s="229"/>
      <c r="X704" s="520">
        <v>8120</v>
      </c>
      <c r="Y704" s="520"/>
      <c r="Z704" s="520"/>
      <c r="AA704" s="520"/>
      <c r="AB704" s="221">
        <v>2.5499999523162842</v>
      </c>
      <c r="AC704" s="221"/>
      <c r="AD704" s="221"/>
      <c r="AE704" s="306">
        <f>IF(X704="","",X704*AE714)</f>
        <v>25509.732347149122</v>
      </c>
      <c r="AF704" s="306"/>
      <c r="AG704" s="306"/>
      <c r="AH704" s="514"/>
    </row>
    <row r="705" spans="1:62" s="23" customFormat="1" ht="15.75" customHeight="1">
      <c r="A705" s="116" t="str">
        <f t="shared" si="115"/>
        <v/>
      </c>
      <c r="B705" s="100"/>
      <c r="C705" s="22"/>
      <c r="D705" s="22"/>
      <c r="G705" s="239">
        <v>8</v>
      </c>
      <c r="H705" s="229"/>
      <c r="I705" s="229"/>
      <c r="J705" s="520">
        <v>6180</v>
      </c>
      <c r="K705" s="520"/>
      <c r="L705" s="520"/>
      <c r="M705" s="520"/>
      <c r="N705" s="221">
        <v>3.7799999713897705</v>
      </c>
      <c r="O705" s="221"/>
      <c r="P705" s="221"/>
      <c r="Q705" s="306">
        <f>IF(J705="","",J705*AE714)</f>
        <v>19415.042599184922</v>
      </c>
      <c r="R705" s="306"/>
      <c r="S705" s="306"/>
      <c r="T705" s="522"/>
      <c r="U705" s="448">
        <v>8</v>
      </c>
      <c r="V705" s="229"/>
      <c r="W705" s="229"/>
      <c r="X705" s="520">
        <v>6180</v>
      </c>
      <c r="Y705" s="520"/>
      <c r="Z705" s="520"/>
      <c r="AA705" s="520"/>
      <c r="AB705" s="221">
        <v>3.7799999713897705</v>
      </c>
      <c r="AC705" s="221"/>
      <c r="AD705" s="221"/>
      <c r="AE705" s="306">
        <f>IF(X705="","",X705*AE714)</f>
        <v>19415.042599184922</v>
      </c>
      <c r="AF705" s="306"/>
      <c r="AG705" s="306"/>
      <c r="AH705" s="514"/>
    </row>
    <row r="706" spans="1:62" s="23" customFormat="1" ht="15.75" customHeight="1">
      <c r="A706" s="116" t="str">
        <f t="shared" si="115"/>
        <v/>
      </c>
      <c r="B706" s="100"/>
      <c r="C706" s="22"/>
      <c r="D706" s="22"/>
      <c r="G706" s="239">
        <v>9</v>
      </c>
      <c r="H706" s="229"/>
      <c r="I706" s="229"/>
      <c r="J706" s="520">
        <v>21200</v>
      </c>
      <c r="K706" s="520"/>
      <c r="L706" s="520"/>
      <c r="M706" s="520"/>
      <c r="N706" s="221">
        <v>0.89999997615814209</v>
      </c>
      <c r="O706" s="221"/>
      <c r="P706" s="221"/>
      <c r="Q706" s="306">
        <f>IF(J706="","",J706*AE714)</f>
        <v>66601.764256103619</v>
      </c>
      <c r="R706" s="306"/>
      <c r="S706" s="306"/>
      <c r="T706" s="522"/>
      <c r="U706" s="448">
        <v>9</v>
      </c>
      <c r="V706" s="229"/>
      <c r="W706" s="229"/>
      <c r="X706" s="520">
        <v>21200</v>
      </c>
      <c r="Y706" s="520"/>
      <c r="Z706" s="520"/>
      <c r="AA706" s="520"/>
      <c r="AB706" s="221">
        <v>1.8999999761581421</v>
      </c>
      <c r="AC706" s="221"/>
      <c r="AD706" s="221"/>
      <c r="AE706" s="306">
        <f>IF(X706="","",X706*AE714)</f>
        <v>66601.764256103619</v>
      </c>
      <c r="AF706" s="306"/>
      <c r="AG706" s="306"/>
      <c r="AH706" s="514"/>
    </row>
    <row r="707" spans="1:62" s="23" customFormat="1" ht="15.75" customHeight="1">
      <c r="A707" s="116" t="str">
        <f t="shared" si="115"/>
        <v/>
      </c>
      <c r="B707" s="100"/>
      <c r="C707" s="22"/>
      <c r="D707" s="22"/>
      <c r="G707" s="239">
        <v>9</v>
      </c>
      <c r="H707" s="229"/>
      <c r="I707" s="229"/>
      <c r="J707" s="520">
        <v>0</v>
      </c>
      <c r="K707" s="520"/>
      <c r="L707" s="520"/>
      <c r="M707" s="520"/>
      <c r="N707" s="221">
        <v>1</v>
      </c>
      <c r="O707" s="221"/>
      <c r="P707" s="221"/>
      <c r="Q707" s="306">
        <f>IF(J707="","",J707*AE714)</f>
        <v>0</v>
      </c>
      <c r="R707" s="306"/>
      <c r="S707" s="306"/>
      <c r="T707" s="522"/>
      <c r="U707" s="448"/>
      <c r="V707" s="229"/>
      <c r="W707" s="229"/>
      <c r="X707" s="520"/>
      <c r="Y707" s="520"/>
      <c r="Z707" s="520"/>
      <c r="AA707" s="520"/>
      <c r="AB707" s="221"/>
      <c r="AC707" s="221"/>
      <c r="AD707" s="221"/>
      <c r="AE707" s="306" t="str">
        <f>IF(X707="","",X707*AE714)</f>
        <v/>
      </c>
      <c r="AF707" s="306"/>
      <c r="AG707" s="306"/>
      <c r="AH707" s="514"/>
    </row>
    <row r="708" spans="1:62" s="23" customFormat="1" ht="15.75" customHeight="1">
      <c r="A708" s="116" t="str">
        <f t="shared" si="115"/>
        <v>×</v>
      </c>
      <c r="B708" s="100"/>
      <c r="C708" s="22"/>
      <c r="D708" s="22"/>
      <c r="G708" s="239"/>
      <c r="H708" s="229"/>
      <c r="I708" s="229"/>
      <c r="J708" s="520"/>
      <c r="K708" s="520"/>
      <c r="L708" s="520"/>
      <c r="M708" s="520"/>
      <c r="N708" s="221"/>
      <c r="O708" s="221"/>
      <c r="P708" s="221"/>
      <c r="Q708" s="306" t="str">
        <f>IF(J708="","",J708*AE714)</f>
        <v/>
      </c>
      <c r="R708" s="306"/>
      <c r="S708" s="306"/>
      <c r="T708" s="522"/>
      <c r="U708" s="448"/>
      <c r="V708" s="229"/>
      <c r="W708" s="229"/>
      <c r="X708" s="520"/>
      <c r="Y708" s="520"/>
      <c r="Z708" s="520"/>
      <c r="AA708" s="520"/>
      <c r="AB708" s="221"/>
      <c r="AC708" s="221"/>
      <c r="AD708" s="221"/>
      <c r="AE708" s="306" t="str">
        <f>IF(X708="","",X708*AE714)</f>
        <v/>
      </c>
      <c r="AF708" s="306"/>
      <c r="AG708" s="306"/>
      <c r="AH708" s="514"/>
    </row>
    <row r="709" spans="1:62" s="23" customFormat="1" ht="15.75" customHeight="1">
      <c r="A709" s="116" t="str">
        <f t="shared" si="115"/>
        <v>×</v>
      </c>
      <c r="B709" s="100"/>
      <c r="C709" s="22"/>
      <c r="D709" s="22"/>
      <c r="G709" s="239"/>
      <c r="H709" s="229"/>
      <c r="I709" s="229"/>
      <c r="J709" s="520"/>
      <c r="K709" s="520"/>
      <c r="L709" s="520"/>
      <c r="M709" s="520"/>
      <c r="N709" s="221"/>
      <c r="O709" s="221"/>
      <c r="P709" s="221"/>
      <c r="Q709" s="306" t="str">
        <f>IF(J709="","",J709*AE714)</f>
        <v/>
      </c>
      <c r="R709" s="306"/>
      <c r="S709" s="306"/>
      <c r="T709" s="522"/>
      <c r="U709" s="448"/>
      <c r="V709" s="229"/>
      <c r="W709" s="229"/>
      <c r="X709" s="520"/>
      <c r="Y709" s="520"/>
      <c r="Z709" s="520"/>
      <c r="AA709" s="520"/>
      <c r="AB709" s="221"/>
      <c r="AC709" s="221"/>
      <c r="AD709" s="221"/>
      <c r="AE709" s="306" t="str">
        <f>IF(X709="","",X709*AE714)</f>
        <v/>
      </c>
      <c r="AF709" s="306"/>
      <c r="AG709" s="306"/>
      <c r="AH709" s="514"/>
    </row>
    <row r="710" spans="1:62" s="23" customFormat="1" ht="15.75" customHeight="1">
      <c r="A710" s="116" t="str">
        <f t="shared" si="115"/>
        <v>×</v>
      </c>
      <c r="B710" s="100"/>
      <c r="C710" s="22"/>
      <c r="D710" s="22"/>
      <c r="G710" s="239"/>
      <c r="H710" s="229"/>
      <c r="I710" s="229"/>
      <c r="J710" s="520"/>
      <c r="K710" s="520"/>
      <c r="L710" s="520"/>
      <c r="M710" s="520"/>
      <c r="N710" s="221"/>
      <c r="O710" s="221"/>
      <c r="P710" s="221"/>
      <c r="Q710" s="306" t="str">
        <f>IF(J710="","",J710*AE714)</f>
        <v/>
      </c>
      <c r="R710" s="306"/>
      <c r="S710" s="306"/>
      <c r="T710" s="522"/>
      <c r="U710" s="448"/>
      <c r="V710" s="229"/>
      <c r="W710" s="229"/>
      <c r="X710" s="520"/>
      <c r="Y710" s="520"/>
      <c r="Z710" s="520"/>
      <c r="AA710" s="520"/>
      <c r="AB710" s="221"/>
      <c r="AC710" s="221"/>
      <c r="AD710" s="221"/>
      <c r="AE710" s="306" t="str">
        <f>IF(X710="","",X710*AE714)</f>
        <v/>
      </c>
      <c r="AF710" s="306"/>
      <c r="AG710" s="306"/>
      <c r="AH710" s="514"/>
    </row>
    <row r="711" spans="1:62" s="23" customFormat="1" ht="15.75" customHeight="1">
      <c r="A711" s="116" t="str">
        <f t="shared" si="115"/>
        <v>×</v>
      </c>
      <c r="B711" s="100"/>
      <c r="C711" s="22"/>
      <c r="D711" s="22"/>
      <c r="G711" s="239"/>
      <c r="H711" s="229"/>
      <c r="I711" s="229"/>
      <c r="J711" s="520"/>
      <c r="K711" s="520"/>
      <c r="L711" s="520"/>
      <c r="M711" s="520"/>
      <c r="N711" s="221"/>
      <c r="O711" s="221"/>
      <c r="P711" s="221"/>
      <c r="Q711" s="306" t="str">
        <f>IF(J711="","",J711*AE714)</f>
        <v/>
      </c>
      <c r="R711" s="306"/>
      <c r="S711" s="306"/>
      <c r="T711" s="522"/>
      <c r="U711" s="448"/>
      <c r="V711" s="229"/>
      <c r="W711" s="229"/>
      <c r="X711" s="520"/>
      <c r="Y711" s="520"/>
      <c r="Z711" s="520"/>
      <c r="AA711" s="520"/>
      <c r="AB711" s="221"/>
      <c r="AC711" s="221"/>
      <c r="AD711" s="221"/>
      <c r="AE711" s="306" t="str">
        <f>IF(X711="","",X711*AE714)</f>
        <v/>
      </c>
      <c r="AF711" s="306"/>
      <c r="AG711" s="306"/>
      <c r="AH711" s="514"/>
    </row>
    <row r="712" spans="1:62" s="23" customFormat="1" ht="15.75" customHeight="1">
      <c r="A712" s="116" t="str">
        <f t="shared" si="115"/>
        <v>×</v>
      </c>
      <c r="B712" s="100"/>
      <c r="C712" s="22"/>
      <c r="D712" s="22"/>
      <c r="G712" s="239"/>
      <c r="H712" s="229"/>
      <c r="I712" s="229"/>
      <c r="J712" s="520"/>
      <c r="K712" s="520"/>
      <c r="L712" s="520"/>
      <c r="M712" s="520"/>
      <c r="N712" s="221"/>
      <c r="O712" s="221"/>
      <c r="P712" s="221"/>
      <c r="Q712" s="306" t="str">
        <f>IF(J712="","",J712*AE714)</f>
        <v/>
      </c>
      <c r="R712" s="306"/>
      <c r="S712" s="306"/>
      <c r="T712" s="522"/>
      <c r="U712" s="448"/>
      <c r="V712" s="229"/>
      <c r="W712" s="229"/>
      <c r="X712" s="520"/>
      <c r="Y712" s="520"/>
      <c r="Z712" s="520"/>
      <c r="AA712" s="520"/>
      <c r="AB712" s="221"/>
      <c r="AC712" s="221"/>
      <c r="AD712" s="221"/>
      <c r="AE712" s="306" t="str">
        <f>IF(X712="","",X712*AE714)</f>
        <v/>
      </c>
      <c r="AF712" s="306"/>
      <c r="AG712" s="306"/>
      <c r="AH712" s="514"/>
    </row>
    <row r="713" spans="1:62" s="23" customFormat="1" ht="15.75" customHeight="1">
      <c r="A713" s="116" t="str">
        <f t="shared" si="115"/>
        <v>×</v>
      </c>
      <c r="B713" s="100"/>
      <c r="C713" s="22"/>
      <c r="D713" s="22"/>
      <c r="G713" s="240"/>
      <c r="H713" s="241"/>
      <c r="I713" s="241"/>
      <c r="J713" s="521"/>
      <c r="K713" s="521"/>
      <c r="L713" s="521"/>
      <c r="M713" s="521"/>
      <c r="N713" s="242"/>
      <c r="O713" s="242"/>
      <c r="P713" s="242"/>
      <c r="Q713" s="513" t="str">
        <f>IF(J713="","",J713*AE714)</f>
        <v/>
      </c>
      <c r="R713" s="513"/>
      <c r="S713" s="513"/>
      <c r="T713" s="523"/>
      <c r="U713" s="507"/>
      <c r="V713" s="241"/>
      <c r="W713" s="241"/>
      <c r="X713" s="521"/>
      <c r="Y713" s="521"/>
      <c r="Z713" s="521"/>
      <c r="AA713" s="521"/>
      <c r="AB713" s="242"/>
      <c r="AC713" s="242"/>
      <c r="AD713" s="242"/>
      <c r="AE713" s="513" t="str">
        <f>IF(X713="","",X713*AE714)</f>
        <v/>
      </c>
      <c r="AF713" s="513"/>
      <c r="AG713" s="513"/>
      <c r="AH713" s="515"/>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430</v>
      </c>
      <c r="AD714" s="35" t="s">
        <v>26</v>
      </c>
      <c r="AE714" s="439">
        <f>AE691</f>
        <v>3.1415926535897931</v>
      </c>
      <c r="AF714" s="439"/>
      <c r="AG714" s="439"/>
      <c r="AH714" s="62" t="s">
        <v>566</v>
      </c>
    </row>
    <row r="715" spans="1:62" ht="15.75" customHeight="1">
      <c r="A715" s="120" t="str">
        <f>IF(液状化L2の有無="","","×")</f>
        <v/>
      </c>
      <c r="B715" s="100" t="s">
        <v>588</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6" t="s">
        <v>428</v>
      </c>
      <c r="H718" s="302"/>
      <c r="I718" s="302"/>
      <c r="J718" s="302"/>
      <c r="K718" s="302"/>
      <c r="L718" s="302"/>
      <c r="M718" s="302"/>
      <c r="N718" s="302"/>
      <c r="O718" s="302"/>
      <c r="P718" s="302"/>
      <c r="Q718" s="302"/>
      <c r="R718" s="302"/>
      <c r="S718" s="302"/>
      <c r="T718" s="457"/>
      <c r="U718" s="458" t="s">
        <v>429</v>
      </c>
      <c r="V718" s="258"/>
      <c r="W718" s="258"/>
      <c r="X718" s="258"/>
      <c r="Y718" s="258"/>
      <c r="Z718" s="258"/>
      <c r="AA718" s="258"/>
      <c r="AB718" s="258"/>
      <c r="AC718" s="258"/>
      <c r="AD718" s="258"/>
      <c r="AE718" s="258"/>
      <c r="AF718" s="258"/>
      <c r="AG718" s="258"/>
      <c r="AH718" s="259"/>
    </row>
    <row r="719" spans="1:62" s="23" customFormat="1" ht="15.75" customHeight="1">
      <c r="G719" s="287" t="s">
        <v>77</v>
      </c>
      <c r="H719" s="288"/>
      <c r="I719" s="288"/>
      <c r="J719" s="288" t="s">
        <v>187</v>
      </c>
      <c r="K719" s="288"/>
      <c r="L719" s="288"/>
      <c r="M719" s="288"/>
      <c r="N719" s="291" t="s">
        <v>186</v>
      </c>
      <c r="O719" s="292"/>
      <c r="P719" s="292"/>
      <c r="Q719" s="288" t="s">
        <v>565</v>
      </c>
      <c r="R719" s="288"/>
      <c r="S719" s="288"/>
      <c r="T719" s="421"/>
      <c r="U719" s="498" t="s">
        <v>77</v>
      </c>
      <c r="V719" s="288"/>
      <c r="W719" s="288"/>
      <c r="X719" s="288" t="s">
        <v>187</v>
      </c>
      <c r="Y719" s="288"/>
      <c r="Z719" s="288"/>
      <c r="AA719" s="288"/>
      <c r="AB719" s="291" t="s">
        <v>186</v>
      </c>
      <c r="AC719" s="292"/>
      <c r="AD719" s="292"/>
      <c r="AE719" s="288" t="s">
        <v>565</v>
      </c>
      <c r="AF719" s="288"/>
      <c r="AG719" s="288"/>
      <c r="AH719" s="421"/>
    </row>
    <row r="720" spans="1:62" s="23" customFormat="1" ht="15.75" customHeight="1">
      <c r="G720" s="289"/>
      <c r="H720" s="290"/>
      <c r="I720" s="290"/>
      <c r="J720" s="290"/>
      <c r="K720" s="290"/>
      <c r="L720" s="290"/>
      <c r="M720" s="290"/>
      <c r="N720" s="293"/>
      <c r="O720" s="293"/>
      <c r="P720" s="293"/>
      <c r="Q720" s="290"/>
      <c r="R720" s="290"/>
      <c r="S720" s="290"/>
      <c r="T720" s="519"/>
      <c r="U720" s="459"/>
      <c r="V720" s="290"/>
      <c r="W720" s="290"/>
      <c r="X720" s="290"/>
      <c r="Y720" s="290"/>
      <c r="Z720" s="290"/>
      <c r="AA720" s="290"/>
      <c r="AB720" s="293"/>
      <c r="AC720" s="293"/>
      <c r="AD720" s="293"/>
      <c r="AE720" s="290"/>
      <c r="AF720" s="290"/>
      <c r="AG720" s="290"/>
      <c r="AH720" s="519"/>
    </row>
    <row r="721" spans="1:34" s="23" customFormat="1" ht="15.75" customHeight="1">
      <c r="A721" s="110" t="str">
        <f t="shared" ref="A721:A736" si="116">IF(LEN(G721)+LEN(U721)=0,"×","")</f>
        <v/>
      </c>
      <c r="B721" s="100"/>
      <c r="C721" s="22"/>
      <c r="D721" s="22"/>
      <c r="G721" s="247">
        <v>2</v>
      </c>
      <c r="H721" s="223"/>
      <c r="I721" s="223"/>
      <c r="J721" s="516">
        <v>0</v>
      </c>
      <c r="K721" s="516"/>
      <c r="L721" s="516"/>
      <c r="M721" s="516"/>
      <c r="N721" s="224">
        <v>3.4200000762939453</v>
      </c>
      <c r="O721" s="224"/>
      <c r="P721" s="224"/>
      <c r="Q721" s="305">
        <f>IF(J721="","",J721*AE737)</f>
        <v>0</v>
      </c>
      <c r="R721" s="305"/>
      <c r="S721" s="305"/>
      <c r="T721" s="517"/>
      <c r="U721" s="447">
        <v>2</v>
      </c>
      <c r="V721" s="223"/>
      <c r="W721" s="223"/>
      <c r="X721" s="516">
        <v>0</v>
      </c>
      <c r="Y721" s="516"/>
      <c r="Z721" s="516"/>
      <c r="AA721" s="516"/>
      <c r="AB721" s="224">
        <v>3.4200000762939453</v>
      </c>
      <c r="AC721" s="224"/>
      <c r="AD721" s="224"/>
      <c r="AE721" s="305">
        <f>IF(X721="","",X721*AE737)</f>
        <v>0</v>
      </c>
      <c r="AF721" s="305"/>
      <c r="AG721" s="305"/>
      <c r="AH721" s="518"/>
    </row>
    <row r="722" spans="1:34" s="23" customFormat="1" ht="15.75" customHeight="1">
      <c r="A722" s="110" t="str">
        <f t="shared" si="116"/>
        <v/>
      </c>
      <c r="B722" s="100"/>
      <c r="C722" s="22"/>
      <c r="D722" s="22"/>
      <c r="G722" s="239">
        <v>3</v>
      </c>
      <c r="H722" s="229"/>
      <c r="I722" s="229"/>
      <c r="J722" s="520">
        <v>0</v>
      </c>
      <c r="K722" s="520"/>
      <c r="L722" s="520"/>
      <c r="M722" s="520"/>
      <c r="N722" s="221">
        <v>3.1500000953674316</v>
      </c>
      <c r="O722" s="221"/>
      <c r="P722" s="221"/>
      <c r="Q722" s="306">
        <f>IF(J722="","",J722*AE737)</f>
        <v>0</v>
      </c>
      <c r="R722" s="306"/>
      <c r="S722" s="306"/>
      <c r="T722" s="522"/>
      <c r="U722" s="448">
        <v>3</v>
      </c>
      <c r="V722" s="229"/>
      <c r="W722" s="229"/>
      <c r="X722" s="520">
        <v>0</v>
      </c>
      <c r="Y722" s="520"/>
      <c r="Z722" s="520"/>
      <c r="AA722" s="520"/>
      <c r="AB722" s="221">
        <v>3.1500000953674316</v>
      </c>
      <c r="AC722" s="221"/>
      <c r="AD722" s="221"/>
      <c r="AE722" s="306">
        <f>IF(X722="","",X722*AE737)</f>
        <v>0</v>
      </c>
      <c r="AF722" s="306"/>
      <c r="AG722" s="306"/>
      <c r="AH722" s="514"/>
    </row>
    <row r="723" spans="1:34" s="23" customFormat="1" ht="15.75" customHeight="1">
      <c r="A723" s="110" t="str">
        <f t="shared" si="116"/>
        <v/>
      </c>
      <c r="B723" s="100"/>
      <c r="C723" s="22"/>
      <c r="D723" s="22"/>
      <c r="G723" s="239">
        <v>4</v>
      </c>
      <c r="H723" s="229"/>
      <c r="I723" s="229"/>
      <c r="J723" s="520">
        <v>0</v>
      </c>
      <c r="K723" s="520"/>
      <c r="L723" s="520"/>
      <c r="M723" s="520"/>
      <c r="N723" s="221">
        <v>1.0200004577636719</v>
      </c>
      <c r="O723" s="221"/>
      <c r="P723" s="221"/>
      <c r="Q723" s="306">
        <f>IF(J723="","",J723*AE737)</f>
        <v>0</v>
      </c>
      <c r="R723" s="306"/>
      <c r="S723" s="306"/>
      <c r="T723" s="522"/>
      <c r="U723" s="448">
        <v>4</v>
      </c>
      <c r="V723" s="229"/>
      <c r="W723" s="229"/>
      <c r="X723" s="520">
        <v>0</v>
      </c>
      <c r="Y723" s="520"/>
      <c r="Z723" s="520"/>
      <c r="AA723" s="520"/>
      <c r="AB723" s="221">
        <v>1.0200004577636719</v>
      </c>
      <c r="AC723" s="221"/>
      <c r="AD723" s="221"/>
      <c r="AE723" s="306">
        <f>IF(X723="","",X723*AE737)</f>
        <v>0</v>
      </c>
      <c r="AF723" s="306"/>
      <c r="AG723" s="306"/>
      <c r="AH723" s="514"/>
    </row>
    <row r="724" spans="1:34" s="23" customFormat="1" ht="15.75" customHeight="1">
      <c r="A724" s="110" t="str">
        <f t="shared" si="116"/>
        <v/>
      </c>
      <c r="B724" s="100"/>
      <c r="C724" s="22"/>
      <c r="D724" s="22"/>
      <c r="G724" s="239">
        <v>4</v>
      </c>
      <c r="H724" s="229"/>
      <c r="I724" s="229"/>
      <c r="J724" s="520">
        <v>2880</v>
      </c>
      <c r="K724" s="520"/>
      <c r="L724" s="520"/>
      <c r="M724" s="520"/>
      <c r="N724" s="221">
        <v>3.9799995422363281</v>
      </c>
      <c r="O724" s="221"/>
      <c r="P724" s="221"/>
      <c r="Q724" s="306">
        <f>IF(J724="","",J724*AE737)</f>
        <v>9047.7868423386044</v>
      </c>
      <c r="R724" s="306"/>
      <c r="S724" s="306"/>
      <c r="T724" s="522"/>
      <c r="U724" s="448">
        <v>4</v>
      </c>
      <c r="V724" s="229"/>
      <c r="W724" s="229"/>
      <c r="X724" s="520">
        <v>2880</v>
      </c>
      <c r="Y724" s="520"/>
      <c r="Z724" s="520"/>
      <c r="AA724" s="520"/>
      <c r="AB724" s="221">
        <v>3.9799995422363281</v>
      </c>
      <c r="AC724" s="221"/>
      <c r="AD724" s="221"/>
      <c r="AE724" s="306">
        <f>IF(X724="","",X724*AE737)</f>
        <v>9047.7868423386044</v>
      </c>
      <c r="AF724" s="306"/>
      <c r="AG724" s="306"/>
      <c r="AH724" s="514"/>
    </row>
    <row r="725" spans="1:34" s="23" customFormat="1" ht="15.75" customHeight="1">
      <c r="A725" s="110" t="str">
        <f t="shared" si="116"/>
        <v/>
      </c>
      <c r="B725" s="100"/>
      <c r="C725" s="22"/>
      <c r="D725" s="22"/>
      <c r="G725" s="239">
        <v>5</v>
      </c>
      <c r="H725" s="229"/>
      <c r="I725" s="229"/>
      <c r="J725" s="520">
        <v>2880</v>
      </c>
      <c r="K725" s="520"/>
      <c r="L725" s="520"/>
      <c r="M725" s="520"/>
      <c r="N725" s="221">
        <v>5</v>
      </c>
      <c r="O725" s="221"/>
      <c r="P725" s="221"/>
      <c r="Q725" s="306">
        <f>IF(J725="","",J725*AE737)</f>
        <v>9047.7868423386044</v>
      </c>
      <c r="R725" s="306"/>
      <c r="S725" s="306"/>
      <c r="T725" s="522"/>
      <c r="U725" s="448">
        <v>5</v>
      </c>
      <c r="V725" s="229"/>
      <c r="W725" s="229"/>
      <c r="X725" s="520">
        <v>2880</v>
      </c>
      <c r="Y725" s="520"/>
      <c r="Z725" s="520"/>
      <c r="AA725" s="520"/>
      <c r="AB725" s="221">
        <v>5</v>
      </c>
      <c r="AC725" s="221"/>
      <c r="AD725" s="221"/>
      <c r="AE725" s="306">
        <f>IF(X725="","",X725*AE737)</f>
        <v>9047.7868423386044</v>
      </c>
      <c r="AF725" s="306"/>
      <c r="AG725" s="306"/>
      <c r="AH725" s="514"/>
    </row>
    <row r="726" spans="1:34" s="23" customFormat="1" ht="15.75" customHeight="1">
      <c r="A726" s="110" t="str">
        <f t="shared" si="116"/>
        <v/>
      </c>
      <c r="B726" s="100"/>
      <c r="C726" s="22"/>
      <c r="D726" s="22"/>
      <c r="G726" s="239">
        <v>6</v>
      </c>
      <c r="H726" s="229"/>
      <c r="I726" s="229"/>
      <c r="J726" s="520">
        <v>2880</v>
      </c>
      <c r="K726" s="520"/>
      <c r="L726" s="520"/>
      <c r="M726" s="520"/>
      <c r="N726" s="221">
        <v>5.1999998092651367</v>
      </c>
      <c r="O726" s="221"/>
      <c r="P726" s="221"/>
      <c r="Q726" s="306">
        <f>IF(J726="","",J726*AE737)</f>
        <v>9047.7868423386044</v>
      </c>
      <c r="R726" s="306"/>
      <c r="S726" s="306"/>
      <c r="T726" s="522"/>
      <c r="U726" s="448">
        <v>6</v>
      </c>
      <c r="V726" s="229"/>
      <c r="W726" s="229"/>
      <c r="X726" s="520">
        <v>2880</v>
      </c>
      <c r="Y726" s="520"/>
      <c r="Z726" s="520"/>
      <c r="AA726" s="520"/>
      <c r="AB726" s="221">
        <v>5.1999998092651367</v>
      </c>
      <c r="AC726" s="221"/>
      <c r="AD726" s="221"/>
      <c r="AE726" s="306">
        <f>IF(X726="","",X726*AE737)</f>
        <v>9047.7868423386044</v>
      </c>
      <c r="AF726" s="306"/>
      <c r="AG726" s="306"/>
      <c r="AH726" s="514"/>
    </row>
    <row r="727" spans="1:34" s="23" customFormat="1" ht="15.75" customHeight="1">
      <c r="A727" s="110" t="str">
        <f t="shared" si="116"/>
        <v/>
      </c>
      <c r="B727" s="100"/>
      <c r="C727" s="22"/>
      <c r="D727" s="22"/>
      <c r="G727" s="239">
        <v>7</v>
      </c>
      <c r="H727" s="229"/>
      <c r="I727" s="229"/>
      <c r="J727" s="520">
        <v>8120</v>
      </c>
      <c r="K727" s="520"/>
      <c r="L727" s="520"/>
      <c r="M727" s="520"/>
      <c r="N727" s="221">
        <v>2.5499999523162842</v>
      </c>
      <c r="O727" s="221"/>
      <c r="P727" s="221"/>
      <c r="Q727" s="306">
        <f>IF(J727="","",J727*AE737)</f>
        <v>25509.732347149122</v>
      </c>
      <c r="R727" s="306"/>
      <c r="S727" s="306"/>
      <c r="T727" s="522"/>
      <c r="U727" s="448">
        <v>7</v>
      </c>
      <c r="V727" s="229"/>
      <c r="W727" s="229"/>
      <c r="X727" s="520">
        <v>8120</v>
      </c>
      <c r="Y727" s="520"/>
      <c r="Z727" s="520"/>
      <c r="AA727" s="520"/>
      <c r="AB727" s="221">
        <v>2.5499999523162842</v>
      </c>
      <c r="AC727" s="221"/>
      <c r="AD727" s="221"/>
      <c r="AE727" s="306">
        <f>IF(X727="","",X727*AE737)</f>
        <v>25509.732347149122</v>
      </c>
      <c r="AF727" s="306"/>
      <c r="AG727" s="306"/>
      <c r="AH727" s="514"/>
    </row>
    <row r="728" spans="1:34" s="23" customFormat="1" ht="15.75" customHeight="1">
      <c r="A728" s="110" t="str">
        <f t="shared" si="116"/>
        <v/>
      </c>
      <c r="B728" s="100"/>
      <c r="C728" s="22"/>
      <c r="D728" s="22"/>
      <c r="G728" s="239">
        <v>8</v>
      </c>
      <c r="H728" s="229"/>
      <c r="I728" s="229"/>
      <c r="J728" s="520">
        <v>6180</v>
      </c>
      <c r="K728" s="520"/>
      <c r="L728" s="520"/>
      <c r="M728" s="520"/>
      <c r="N728" s="221">
        <v>3.7799999713897705</v>
      </c>
      <c r="O728" s="221"/>
      <c r="P728" s="221"/>
      <c r="Q728" s="306">
        <f>IF(J728="","",J728*AE737)</f>
        <v>19415.042599184922</v>
      </c>
      <c r="R728" s="306"/>
      <c r="S728" s="306"/>
      <c r="T728" s="522"/>
      <c r="U728" s="448">
        <v>8</v>
      </c>
      <c r="V728" s="229"/>
      <c r="W728" s="229"/>
      <c r="X728" s="520">
        <v>6180</v>
      </c>
      <c r="Y728" s="520"/>
      <c r="Z728" s="520"/>
      <c r="AA728" s="520"/>
      <c r="AB728" s="221">
        <v>3.7799999713897705</v>
      </c>
      <c r="AC728" s="221"/>
      <c r="AD728" s="221"/>
      <c r="AE728" s="306">
        <f>IF(X728="","",X728*AE737)</f>
        <v>19415.042599184922</v>
      </c>
      <c r="AF728" s="306"/>
      <c r="AG728" s="306"/>
      <c r="AH728" s="514"/>
    </row>
    <row r="729" spans="1:34" s="23" customFormat="1" ht="15.75" customHeight="1">
      <c r="A729" s="110" t="str">
        <f t="shared" si="116"/>
        <v/>
      </c>
      <c r="B729" s="100"/>
      <c r="C729" s="22"/>
      <c r="D729" s="22"/>
      <c r="G729" s="239">
        <v>9</v>
      </c>
      <c r="H729" s="229"/>
      <c r="I729" s="229"/>
      <c r="J729" s="520">
        <v>21200</v>
      </c>
      <c r="K729" s="520"/>
      <c r="L729" s="520"/>
      <c r="M729" s="520"/>
      <c r="N729" s="221">
        <v>0.89999997615814209</v>
      </c>
      <c r="O729" s="221"/>
      <c r="P729" s="221"/>
      <c r="Q729" s="306">
        <f>IF(J729="","",J729*AE737)</f>
        <v>66601.764256103619</v>
      </c>
      <c r="R729" s="306"/>
      <c r="S729" s="306"/>
      <c r="T729" s="522"/>
      <c r="U729" s="448">
        <v>9</v>
      </c>
      <c r="V729" s="229"/>
      <c r="W729" s="229"/>
      <c r="X729" s="520">
        <v>21200</v>
      </c>
      <c r="Y729" s="520"/>
      <c r="Z729" s="520"/>
      <c r="AA729" s="520"/>
      <c r="AB729" s="221">
        <v>1.8999999761581421</v>
      </c>
      <c r="AC729" s="221"/>
      <c r="AD729" s="221"/>
      <c r="AE729" s="306">
        <f>IF(X729="","",X729*AE737)</f>
        <v>66601.764256103619</v>
      </c>
      <c r="AF729" s="306"/>
      <c r="AG729" s="306"/>
      <c r="AH729" s="514"/>
    </row>
    <row r="730" spans="1:34" s="23" customFormat="1" ht="15.75" customHeight="1">
      <c r="A730" s="110" t="str">
        <f t="shared" si="116"/>
        <v/>
      </c>
      <c r="B730" s="100"/>
      <c r="C730" s="22"/>
      <c r="D730" s="22"/>
      <c r="G730" s="239">
        <v>9</v>
      </c>
      <c r="H730" s="229"/>
      <c r="I730" s="229"/>
      <c r="J730" s="520">
        <v>0</v>
      </c>
      <c r="K730" s="520"/>
      <c r="L730" s="520"/>
      <c r="M730" s="520"/>
      <c r="N730" s="221">
        <v>1</v>
      </c>
      <c r="O730" s="221"/>
      <c r="P730" s="221"/>
      <c r="Q730" s="306">
        <f>IF(J730="","",J730*AE737)</f>
        <v>0</v>
      </c>
      <c r="R730" s="306"/>
      <c r="S730" s="306"/>
      <c r="T730" s="522"/>
      <c r="U730" s="448"/>
      <c r="V730" s="229"/>
      <c r="W730" s="229"/>
      <c r="X730" s="520"/>
      <c r="Y730" s="520"/>
      <c r="Z730" s="520"/>
      <c r="AA730" s="520"/>
      <c r="AB730" s="221"/>
      <c r="AC730" s="221"/>
      <c r="AD730" s="221"/>
      <c r="AE730" s="306" t="str">
        <f>IF(X730="","",X730*AE737)</f>
        <v/>
      </c>
      <c r="AF730" s="306"/>
      <c r="AG730" s="306"/>
      <c r="AH730" s="514"/>
    </row>
    <row r="731" spans="1:34" s="23" customFormat="1" ht="15.75" customHeight="1">
      <c r="A731" s="110" t="str">
        <f t="shared" si="116"/>
        <v>×</v>
      </c>
      <c r="B731" s="100"/>
      <c r="C731" s="22"/>
      <c r="D731" s="22"/>
      <c r="G731" s="239"/>
      <c r="H731" s="229"/>
      <c r="I731" s="229"/>
      <c r="J731" s="520"/>
      <c r="K731" s="520"/>
      <c r="L731" s="520"/>
      <c r="M731" s="520"/>
      <c r="N731" s="221"/>
      <c r="O731" s="221"/>
      <c r="P731" s="221"/>
      <c r="Q731" s="306" t="str">
        <f>IF(J731="","",J731*AE737)</f>
        <v/>
      </c>
      <c r="R731" s="306"/>
      <c r="S731" s="306"/>
      <c r="T731" s="522"/>
      <c r="U731" s="448"/>
      <c r="V731" s="229"/>
      <c r="W731" s="229"/>
      <c r="X731" s="520"/>
      <c r="Y731" s="520"/>
      <c r="Z731" s="520"/>
      <c r="AA731" s="520"/>
      <c r="AB731" s="221"/>
      <c r="AC731" s="221"/>
      <c r="AD731" s="221"/>
      <c r="AE731" s="306" t="str">
        <f>IF(X731="","",X731*AE737)</f>
        <v/>
      </c>
      <c r="AF731" s="306"/>
      <c r="AG731" s="306"/>
      <c r="AH731" s="514"/>
    </row>
    <row r="732" spans="1:34" s="23" customFormat="1" ht="15.75" customHeight="1">
      <c r="A732" s="110" t="str">
        <f t="shared" si="116"/>
        <v>×</v>
      </c>
      <c r="B732" s="100"/>
      <c r="C732" s="22"/>
      <c r="D732" s="22"/>
      <c r="G732" s="239"/>
      <c r="H732" s="229"/>
      <c r="I732" s="229"/>
      <c r="J732" s="520"/>
      <c r="K732" s="520"/>
      <c r="L732" s="520"/>
      <c r="M732" s="520"/>
      <c r="N732" s="221"/>
      <c r="O732" s="221"/>
      <c r="P732" s="221"/>
      <c r="Q732" s="306" t="str">
        <f>IF(J732="","",J732*AE737)</f>
        <v/>
      </c>
      <c r="R732" s="306"/>
      <c r="S732" s="306"/>
      <c r="T732" s="522"/>
      <c r="U732" s="448"/>
      <c r="V732" s="229"/>
      <c r="W732" s="229"/>
      <c r="X732" s="520"/>
      <c r="Y732" s="520"/>
      <c r="Z732" s="520"/>
      <c r="AA732" s="520"/>
      <c r="AB732" s="221"/>
      <c r="AC732" s="221"/>
      <c r="AD732" s="221"/>
      <c r="AE732" s="306" t="str">
        <f>IF(X732="","",X732*AE737)</f>
        <v/>
      </c>
      <c r="AF732" s="306"/>
      <c r="AG732" s="306"/>
      <c r="AH732" s="514"/>
    </row>
    <row r="733" spans="1:34" s="23" customFormat="1" ht="15.75" customHeight="1">
      <c r="A733" s="110" t="str">
        <f t="shared" si="116"/>
        <v>×</v>
      </c>
      <c r="B733" s="100"/>
      <c r="C733" s="22"/>
      <c r="D733" s="22"/>
      <c r="G733" s="239"/>
      <c r="H733" s="229"/>
      <c r="I733" s="229"/>
      <c r="J733" s="520"/>
      <c r="K733" s="520"/>
      <c r="L733" s="520"/>
      <c r="M733" s="520"/>
      <c r="N733" s="221"/>
      <c r="O733" s="221"/>
      <c r="P733" s="221"/>
      <c r="Q733" s="306" t="str">
        <f>IF(J733="","",J733*AE737)</f>
        <v/>
      </c>
      <c r="R733" s="306"/>
      <c r="S733" s="306"/>
      <c r="T733" s="522"/>
      <c r="U733" s="448"/>
      <c r="V733" s="229"/>
      <c r="W733" s="229"/>
      <c r="X733" s="520"/>
      <c r="Y733" s="520"/>
      <c r="Z733" s="520"/>
      <c r="AA733" s="520"/>
      <c r="AB733" s="221"/>
      <c r="AC733" s="221"/>
      <c r="AD733" s="221"/>
      <c r="AE733" s="306" t="str">
        <f>IF(X733="","",X733*AE737)</f>
        <v/>
      </c>
      <c r="AF733" s="306"/>
      <c r="AG733" s="306"/>
      <c r="AH733" s="514"/>
    </row>
    <row r="734" spans="1:34" s="23" customFormat="1" ht="15.75" customHeight="1">
      <c r="A734" s="110" t="str">
        <f t="shared" si="116"/>
        <v>×</v>
      </c>
      <c r="B734" s="100"/>
      <c r="C734" s="22"/>
      <c r="D734" s="22"/>
      <c r="G734" s="239"/>
      <c r="H734" s="229"/>
      <c r="I734" s="229"/>
      <c r="J734" s="520"/>
      <c r="K734" s="520"/>
      <c r="L734" s="520"/>
      <c r="M734" s="520"/>
      <c r="N734" s="221"/>
      <c r="O734" s="221"/>
      <c r="P734" s="221"/>
      <c r="Q734" s="306" t="str">
        <f>IF(J734="","",J734*AE737)</f>
        <v/>
      </c>
      <c r="R734" s="306"/>
      <c r="S734" s="306"/>
      <c r="T734" s="522"/>
      <c r="U734" s="448"/>
      <c r="V734" s="229"/>
      <c r="W734" s="229"/>
      <c r="X734" s="520"/>
      <c r="Y734" s="520"/>
      <c r="Z734" s="520"/>
      <c r="AA734" s="520"/>
      <c r="AB734" s="221"/>
      <c r="AC734" s="221"/>
      <c r="AD734" s="221"/>
      <c r="AE734" s="306" t="str">
        <f>IF(X734="","",X734*AE737)</f>
        <v/>
      </c>
      <c r="AF734" s="306"/>
      <c r="AG734" s="306"/>
      <c r="AH734" s="514"/>
    </row>
    <row r="735" spans="1:34" s="23" customFormat="1" ht="15.75" customHeight="1">
      <c r="A735" s="110" t="str">
        <f t="shared" si="116"/>
        <v>×</v>
      </c>
      <c r="B735" s="100"/>
      <c r="C735" s="22"/>
      <c r="D735" s="22"/>
      <c r="G735" s="239"/>
      <c r="H735" s="229"/>
      <c r="I735" s="229"/>
      <c r="J735" s="520"/>
      <c r="K735" s="520"/>
      <c r="L735" s="520"/>
      <c r="M735" s="520"/>
      <c r="N735" s="221"/>
      <c r="O735" s="221"/>
      <c r="P735" s="221"/>
      <c r="Q735" s="306" t="str">
        <f>IF(J735="","",J735*AE737)</f>
        <v/>
      </c>
      <c r="R735" s="306"/>
      <c r="S735" s="306"/>
      <c r="T735" s="522"/>
      <c r="U735" s="448"/>
      <c r="V735" s="229"/>
      <c r="W735" s="229"/>
      <c r="X735" s="520"/>
      <c r="Y735" s="520"/>
      <c r="Z735" s="520"/>
      <c r="AA735" s="520"/>
      <c r="AB735" s="221"/>
      <c r="AC735" s="221"/>
      <c r="AD735" s="221"/>
      <c r="AE735" s="306" t="str">
        <f>IF(X735="","",X735*AE737)</f>
        <v/>
      </c>
      <c r="AF735" s="306"/>
      <c r="AG735" s="306"/>
      <c r="AH735" s="514"/>
    </row>
    <row r="736" spans="1:34" s="23" customFormat="1" ht="15.75" customHeight="1">
      <c r="A736" s="110" t="str">
        <f t="shared" si="116"/>
        <v>×</v>
      </c>
      <c r="B736" s="100"/>
      <c r="C736" s="22"/>
      <c r="D736" s="22"/>
      <c r="G736" s="240"/>
      <c r="H736" s="241"/>
      <c r="I736" s="241"/>
      <c r="J736" s="521"/>
      <c r="K736" s="521"/>
      <c r="L736" s="521"/>
      <c r="M736" s="521"/>
      <c r="N736" s="242"/>
      <c r="O736" s="242"/>
      <c r="P736" s="242"/>
      <c r="Q736" s="513" t="str">
        <f>IF(J736="","",J736*AE737)</f>
        <v/>
      </c>
      <c r="R736" s="513"/>
      <c r="S736" s="513"/>
      <c r="T736" s="523"/>
      <c r="U736" s="507"/>
      <c r="V736" s="241"/>
      <c r="W736" s="241"/>
      <c r="X736" s="521"/>
      <c r="Y736" s="521"/>
      <c r="Z736" s="521"/>
      <c r="AA736" s="521"/>
      <c r="AB736" s="242"/>
      <c r="AC736" s="242"/>
      <c r="AD736" s="242"/>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430</v>
      </c>
      <c r="AD737" s="35" t="s">
        <v>26</v>
      </c>
      <c r="AE737" s="439">
        <f>AE714</f>
        <v>3.1415926535897931</v>
      </c>
      <c r="AF737" s="439"/>
      <c r="AG737" s="439"/>
      <c r="AH737" s="62" t="s">
        <v>566</v>
      </c>
    </row>
    <row r="738" spans="1:62" s="100" customFormat="1" ht="15.75" customHeight="1">
      <c r="A738" s="117" t="str">
        <f t="shared" ref="A738:A743" si="117">IF(液状化L1の有無="","","×")</f>
        <v>×</v>
      </c>
      <c r="B738" s="100" t="s">
        <v>588</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533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456" t="s">
        <v>428</v>
      </c>
      <c r="H741" s="302"/>
      <c r="I741" s="302"/>
      <c r="J741" s="302"/>
      <c r="K741" s="302"/>
      <c r="L741" s="302"/>
      <c r="M741" s="302"/>
      <c r="N741" s="302"/>
      <c r="O741" s="302"/>
      <c r="P741" s="302"/>
      <c r="Q741" s="302"/>
      <c r="R741" s="302"/>
      <c r="S741" s="302"/>
      <c r="T741" s="457"/>
      <c r="U741" s="458" t="s">
        <v>429</v>
      </c>
      <c r="V741" s="258"/>
      <c r="W741" s="258"/>
      <c r="X741" s="258"/>
      <c r="Y741" s="258"/>
      <c r="Z741" s="258"/>
      <c r="AA741" s="258"/>
      <c r="AB741" s="258"/>
      <c r="AC741" s="258"/>
      <c r="AD741" s="258"/>
      <c r="AE741" s="258"/>
      <c r="AF741" s="258"/>
      <c r="AG741" s="258"/>
      <c r="AH741" s="259"/>
    </row>
    <row r="742" spans="1:62" s="23" customFormat="1" ht="15.75" customHeight="1">
      <c r="A742" s="117" t="str">
        <f t="shared" si="117"/>
        <v>×</v>
      </c>
      <c r="B742" s="100"/>
      <c r="C742" s="22"/>
      <c r="D742" s="22"/>
      <c r="G742" s="287" t="s">
        <v>77</v>
      </c>
      <c r="H742" s="288"/>
      <c r="I742" s="288"/>
      <c r="J742" s="288" t="s">
        <v>187</v>
      </c>
      <c r="K742" s="288"/>
      <c r="L742" s="288"/>
      <c r="M742" s="288"/>
      <c r="N742" s="291" t="s">
        <v>186</v>
      </c>
      <c r="O742" s="292"/>
      <c r="P742" s="292"/>
      <c r="Q742" s="288" t="s">
        <v>565</v>
      </c>
      <c r="R742" s="288"/>
      <c r="S742" s="288"/>
      <c r="T742" s="421"/>
      <c r="U742" s="498" t="s">
        <v>77</v>
      </c>
      <c r="V742" s="288"/>
      <c r="W742" s="288"/>
      <c r="X742" s="288" t="s">
        <v>187</v>
      </c>
      <c r="Y742" s="288"/>
      <c r="Z742" s="288"/>
      <c r="AA742" s="288"/>
      <c r="AB742" s="291" t="s">
        <v>186</v>
      </c>
      <c r="AC742" s="292"/>
      <c r="AD742" s="292"/>
      <c r="AE742" s="288" t="s">
        <v>565</v>
      </c>
      <c r="AF742" s="288"/>
      <c r="AG742" s="288"/>
      <c r="AH742" s="421"/>
    </row>
    <row r="743" spans="1:62" s="23" customFormat="1" ht="15.75" customHeight="1">
      <c r="A743" s="117" t="str">
        <f t="shared" si="117"/>
        <v>×</v>
      </c>
      <c r="B743" s="100"/>
      <c r="C743" s="22"/>
      <c r="D743" s="22"/>
      <c r="G743" s="289"/>
      <c r="H743" s="290"/>
      <c r="I743" s="290"/>
      <c r="J743" s="290"/>
      <c r="K743" s="290"/>
      <c r="L743" s="290"/>
      <c r="M743" s="290"/>
      <c r="N743" s="293"/>
      <c r="O743" s="293"/>
      <c r="P743" s="293"/>
      <c r="Q743" s="290"/>
      <c r="R743" s="290"/>
      <c r="S743" s="290"/>
      <c r="T743" s="519"/>
      <c r="U743" s="459"/>
      <c r="V743" s="290"/>
      <c r="W743" s="290"/>
      <c r="X743" s="290"/>
      <c r="Y743" s="290"/>
      <c r="Z743" s="290"/>
      <c r="AA743" s="290"/>
      <c r="AB743" s="293"/>
      <c r="AC743" s="293"/>
      <c r="AD743" s="293"/>
      <c r="AE743" s="290"/>
      <c r="AF743" s="290"/>
      <c r="AG743" s="290"/>
      <c r="AH743" s="519"/>
    </row>
    <row r="744" spans="1:62" s="23" customFormat="1" ht="15.75" customHeight="1">
      <c r="A744" s="117" t="str">
        <f t="shared" ref="A744:A759" si="118">IF(液状化L1の有無="",IF(LEN(G744)+LEN(U744)=0,"×",""),"×")</f>
        <v>×</v>
      </c>
      <c r="B744" s="100"/>
      <c r="C744" s="22"/>
      <c r="D744" s="22"/>
      <c r="G744" s="247">
        <v>2</v>
      </c>
      <c r="H744" s="223"/>
      <c r="I744" s="223"/>
      <c r="J744" s="516">
        <v>0</v>
      </c>
      <c r="K744" s="516"/>
      <c r="L744" s="516"/>
      <c r="M744" s="516"/>
      <c r="N744" s="224">
        <v>3.4200000762939453</v>
      </c>
      <c r="O744" s="224"/>
      <c r="P744" s="224"/>
      <c r="Q744" s="305">
        <f>IF(J744="","",J744*AE760)</f>
        <v>0</v>
      </c>
      <c r="R744" s="305"/>
      <c r="S744" s="305"/>
      <c r="T744" s="517"/>
      <c r="U744" s="447">
        <v>2</v>
      </c>
      <c r="V744" s="223"/>
      <c r="W744" s="223"/>
      <c r="X744" s="516">
        <v>0</v>
      </c>
      <c r="Y744" s="516"/>
      <c r="Z744" s="516"/>
      <c r="AA744" s="516"/>
      <c r="AB744" s="224">
        <v>3.4200000762939453</v>
      </c>
      <c r="AC744" s="224"/>
      <c r="AD744" s="224"/>
      <c r="AE744" s="305">
        <f>IF(X744="","",X744*AE760)</f>
        <v>0</v>
      </c>
      <c r="AF744" s="305"/>
      <c r="AG744" s="305"/>
      <c r="AH744" s="518"/>
    </row>
    <row r="745" spans="1:62" s="23" customFormat="1" ht="15.75" customHeight="1">
      <c r="A745" s="117" t="str">
        <f t="shared" si="118"/>
        <v>×</v>
      </c>
      <c r="B745" s="100"/>
      <c r="C745" s="22"/>
      <c r="D745" s="22"/>
      <c r="G745" s="239">
        <v>3</v>
      </c>
      <c r="H745" s="229"/>
      <c r="I745" s="229"/>
      <c r="J745" s="520">
        <v>0</v>
      </c>
      <c r="K745" s="520"/>
      <c r="L745" s="520"/>
      <c r="M745" s="520"/>
      <c r="N745" s="221">
        <v>3.1500000953674316</v>
      </c>
      <c r="O745" s="221"/>
      <c r="P745" s="221"/>
      <c r="Q745" s="306">
        <f>IF(J745="","",J745*AE760)</f>
        <v>0</v>
      </c>
      <c r="R745" s="306"/>
      <c r="S745" s="306"/>
      <c r="T745" s="522"/>
      <c r="U745" s="448">
        <v>3</v>
      </c>
      <c r="V745" s="229"/>
      <c r="W745" s="229"/>
      <c r="X745" s="520">
        <v>0</v>
      </c>
      <c r="Y745" s="520"/>
      <c r="Z745" s="520"/>
      <c r="AA745" s="520"/>
      <c r="AB745" s="221">
        <v>3.1500000953674316</v>
      </c>
      <c r="AC745" s="221"/>
      <c r="AD745" s="221"/>
      <c r="AE745" s="306">
        <f>IF(X745="","",X745*AE760)</f>
        <v>0</v>
      </c>
      <c r="AF745" s="306"/>
      <c r="AG745" s="306"/>
      <c r="AH745" s="514"/>
    </row>
    <row r="746" spans="1:62" s="23" customFormat="1" ht="15.75" customHeight="1">
      <c r="A746" s="117" t="str">
        <f t="shared" si="118"/>
        <v>×</v>
      </c>
      <c r="B746" s="100"/>
      <c r="C746" s="22"/>
      <c r="D746" s="22"/>
      <c r="G746" s="239">
        <v>4</v>
      </c>
      <c r="H746" s="229"/>
      <c r="I746" s="229"/>
      <c r="J746" s="520">
        <v>0</v>
      </c>
      <c r="K746" s="520"/>
      <c r="L746" s="520"/>
      <c r="M746" s="520"/>
      <c r="N746" s="221">
        <v>1.0200004577636719</v>
      </c>
      <c r="O746" s="221"/>
      <c r="P746" s="221"/>
      <c r="Q746" s="306">
        <f>IF(J746="","",J746*AE760)</f>
        <v>0</v>
      </c>
      <c r="R746" s="306"/>
      <c r="S746" s="306"/>
      <c r="T746" s="522"/>
      <c r="U746" s="448">
        <v>4</v>
      </c>
      <c r="V746" s="229"/>
      <c r="W746" s="229"/>
      <c r="X746" s="520">
        <v>0</v>
      </c>
      <c r="Y746" s="520"/>
      <c r="Z746" s="520"/>
      <c r="AA746" s="520"/>
      <c r="AB746" s="221">
        <v>1.0200004577636719</v>
      </c>
      <c r="AC746" s="221"/>
      <c r="AD746" s="221"/>
      <c r="AE746" s="306">
        <f>IF(X746="","",X746*AE760)</f>
        <v>0</v>
      </c>
      <c r="AF746" s="306"/>
      <c r="AG746" s="306"/>
      <c r="AH746" s="514"/>
    </row>
    <row r="747" spans="1:62" s="23" customFormat="1" ht="15.75" customHeight="1">
      <c r="A747" s="117" t="str">
        <f t="shared" si="118"/>
        <v>×</v>
      </c>
      <c r="B747" s="100"/>
      <c r="C747" s="22"/>
      <c r="D747" s="22"/>
      <c r="G747" s="239">
        <v>4</v>
      </c>
      <c r="H747" s="229"/>
      <c r="I747" s="229"/>
      <c r="J747" s="520">
        <v>2880</v>
      </c>
      <c r="K747" s="520"/>
      <c r="L747" s="520"/>
      <c r="M747" s="520"/>
      <c r="N747" s="221">
        <v>3.9799995422363281</v>
      </c>
      <c r="O747" s="221"/>
      <c r="P747" s="221"/>
      <c r="Q747" s="306">
        <f>IF(J747="","",J747*AE760)</f>
        <v>9047.7868423386044</v>
      </c>
      <c r="R747" s="306"/>
      <c r="S747" s="306"/>
      <c r="T747" s="522"/>
      <c r="U747" s="448">
        <v>4</v>
      </c>
      <c r="V747" s="229"/>
      <c r="W747" s="229"/>
      <c r="X747" s="520">
        <v>2880</v>
      </c>
      <c r="Y747" s="520"/>
      <c r="Z747" s="520"/>
      <c r="AA747" s="520"/>
      <c r="AB747" s="221">
        <v>3.9799995422363281</v>
      </c>
      <c r="AC747" s="221"/>
      <c r="AD747" s="221"/>
      <c r="AE747" s="306">
        <f>IF(X747="","",X747*AE760)</f>
        <v>9047.7868423386044</v>
      </c>
      <c r="AF747" s="306"/>
      <c r="AG747" s="306"/>
      <c r="AH747" s="514"/>
    </row>
    <row r="748" spans="1:62" s="23" customFormat="1" ht="15.75" customHeight="1">
      <c r="A748" s="117" t="str">
        <f t="shared" si="118"/>
        <v>×</v>
      </c>
      <c r="B748" s="100"/>
      <c r="C748" s="22"/>
      <c r="D748" s="22"/>
      <c r="G748" s="239">
        <v>5</v>
      </c>
      <c r="H748" s="229"/>
      <c r="I748" s="229"/>
      <c r="J748" s="520">
        <v>2880</v>
      </c>
      <c r="K748" s="520"/>
      <c r="L748" s="520"/>
      <c r="M748" s="520"/>
      <c r="N748" s="221">
        <v>5</v>
      </c>
      <c r="O748" s="221"/>
      <c r="P748" s="221"/>
      <c r="Q748" s="306">
        <f>IF(J748="","",J748*AE760)</f>
        <v>9047.7868423386044</v>
      </c>
      <c r="R748" s="306"/>
      <c r="S748" s="306"/>
      <c r="T748" s="522"/>
      <c r="U748" s="448">
        <v>5</v>
      </c>
      <c r="V748" s="229"/>
      <c r="W748" s="229"/>
      <c r="X748" s="520">
        <v>2880</v>
      </c>
      <c r="Y748" s="520"/>
      <c r="Z748" s="520"/>
      <c r="AA748" s="520"/>
      <c r="AB748" s="221">
        <v>5</v>
      </c>
      <c r="AC748" s="221"/>
      <c r="AD748" s="221"/>
      <c r="AE748" s="306">
        <f>IF(X748="","",X748*AE760)</f>
        <v>9047.7868423386044</v>
      </c>
      <c r="AF748" s="306"/>
      <c r="AG748" s="306"/>
      <c r="AH748" s="514"/>
    </row>
    <row r="749" spans="1:62" s="23" customFormat="1" ht="15.75" customHeight="1">
      <c r="A749" s="117" t="str">
        <f t="shared" si="118"/>
        <v>×</v>
      </c>
      <c r="B749" s="100"/>
      <c r="C749" s="22"/>
      <c r="D749" s="22"/>
      <c r="G749" s="239">
        <v>6</v>
      </c>
      <c r="H749" s="229"/>
      <c r="I749" s="229"/>
      <c r="J749" s="520">
        <v>2880</v>
      </c>
      <c r="K749" s="520"/>
      <c r="L749" s="520"/>
      <c r="M749" s="520"/>
      <c r="N749" s="221">
        <v>5.1999998092651367</v>
      </c>
      <c r="O749" s="221"/>
      <c r="P749" s="221"/>
      <c r="Q749" s="306">
        <f>IF(J749="","",J749*AE760)</f>
        <v>9047.7868423386044</v>
      </c>
      <c r="R749" s="306"/>
      <c r="S749" s="306"/>
      <c r="T749" s="522"/>
      <c r="U749" s="448">
        <v>6</v>
      </c>
      <c r="V749" s="229"/>
      <c r="W749" s="229"/>
      <c r="X749" s="520">
        <v>2880</v>
      </c>
      <c r="Y749" s="520"/>
      <c r="Z749" s="520"/>
      <c r="AA749" s="520"/>
      <c r="AB749" s="221">
        <v>5.1999998092651367</v>
      </c>
      <c r="AC749" s="221"/>
      <c r="AD749" s="221"/>
      <c r="AE749" s="306">
        <f>IF(X749="","",X749*AE760)</f>
        <v>9047.7868423386044</v>
      </c>
      <c r="AF749" s="306"/>
      <c r="AG749" s="306"/>
      <c r="AH749" s="514"/>
    </row>
    <row r="750" spans="1:62" s="23" customFormat="1" ht="15.75" customHeight="1">
      <c r="A750" s="117" t="str">
        <f t="shared" si="118"/>
        <v>×</v>
      </c>
      <c r="B750" s="100"/>
      <c r="C750" s="22"/>
      <c r="D750" s="22"/>
      <c r="G750" s="239">
        <v>7</v>
      </c>
      <c r="H750" s="229"/>
      <c r="I750" s="229"/>
      <c r="J750" s="520">
        <v>8120</v>
      </c>
      <c r="K750" s="520"/>
      <c r="L750" s="520"/>
      <c r="M750" s="520"/>
      <c r="N750" s="221">
        <v>2.5499999523162842</v>
      </c>
      <c r="O750" s="221"/>
      <c r="P750" s="221"/>
      <c r="Q750" s="306">
        <f>IF(J750="","",J750*AE760)</f>
        <v>25509.732347149122</v>
      </c>
      <c r="R750" s="306"/>
      <c r="S750" s="306"/>
      <c r="T750" s="522"/>
      <c r="U750" s="448">
        <v>7</v>
      </c>
      <c r="V750" s="229"/>
      <c r="W750" s="229"/>
      <c r="X750" s="520">
        <v>8120</v>
      </c>
      <c r="Y750" s="520"/>
      <c r="Z750" s="520"/>
      <c r="AA750" s="520"/>
      <c r="AB750" s="221">
        <v>2.5499999523162842</v>
      </c>
      <c r="AC750" s="221"/>
      <c r="AD750" s="221"/>
      <c r="AE750" s="306">
        <f>IF(X750="","",X750*AE760)</f>
        <v>25509.732347149122</v>
      </c>
      <c r="AF750" s="306"/>
      <c r="AG750" s="306"/>
      <c r="AH750" s="514"/>
    </row>
    <row r="751" spans="1:62" s="23" customFormat="1" ht="15.75" customHeight="1">
      <c r="A751" s="117" t="str">
        <f t="shared" si="118"/>
        <v>×</v>
      </c>
      <c r="B751" s="100"/>
      <c r="C751" s="22"/>
      <c r="D751" s="22"/>
      <c r="G751" s="239">
        <v>8</v>
      </c>
      <c r="H751" s="229"/>
      <c r="I751" s="229"/>
      <c r="J751" s="520">
        <v>6180</v>
      </c>
      <c r="K751" s="520"/>
      <c r="L751" s="520"/>
      <c r="M751" s="520"/>
      <c r="N751" s="221">
        <v>3.7799999713897705</v>
      </c>
      <c r="O751" s="221"/>
      <c r="P751" s="221"/>
      <c r="Q751" s="306">
        <f>IF(J751="","",J751*AE760)</f>
        <v>19415.042599184922</v>
      </c>
      <c r="R751" s="306"/>
      <c r="S751" s="306"/>
      <c r="T751" s="522"/>
      <c r="U751" s="448">
        <v>8</v>
      </c>
      <c r="V751" s="229"/>
      <c r="W751" s="229"/>
      <c r="X751" s="520">
        <v>6180</v>
      </c>
      <c r="Y751" s="520"/>
      <c r="Z751" s="520"/>
      <c r="AA751" s="520"/>
      <c r="AB751" s="221">
        <v>3.7799999713897705</v>
      </c>
      <c r="AC751" s="221"/>
      <c r="AD751" s="221"/>
      <c r="AE751" s="306">
        <f>IF(X751="","",X751*AE760)</f>
        <v>19415.042599184922</v>
      </c>
      <c r="AF751" s="306"/>
      <c r="AG751" s="306"/>
      <c r="AH751" s="514"/>
    </row>
    <row r="752" spans="1:62" s="23" customFormat="1" ht="15.75" customHeight="1">
      <c r="A752" s="117" t="str">
        <f t="shared" si="118"/>
        <v>×</v>
      </c>
      <c r="B752" s="100"/>
      <c r="C752" s="22"/>
      <c r="D752" s="22"/>
      <c r="G752" s="239">
        <v>9</v>
      </c>
      <c r="H752" s="229"/>
      <c r="I752" s="229"/>
      <c r="J752" s="520">
        <v>21200</v>
      </c>
      <c r="K752" s="520"/>
      <c r="L752" s="520"/>
      <c r="M752" s="520"/>
      <c r="N752" s="221">
        <v>0.89999997615814209</v>
      </c>
      <c r="O752" s="221"/>
      <c r="P752" s="221"/>
      <c r="Q752" s="306">
        <f>IF(J752="","",J752*AE760)</f>
        <v>66601.764256103619</v>
      </c>
      <c r="R752" s="306"/>
      <c r="S752" s="306"/>
      <c r="T752" s="522"/>
      <c r="U752" s="448">
        <v>9</v>
      </c>
      <c r="V752" s="229"/>
      <c r="W752" s="229"/>
      <c r="X752" s="520">
        <v>21200</v>
      </c>
      <c r="Y752" s="520"/>
      <c r="Z752" s="520"/>
      <c r="AA752" s="520"/>
      <c r="AB752" s="221">
        <v>1.8999999761581421</v>
      </c>
      <c r="AC752" s="221"/>
      <c r="AD752" s="221"/>
      <c r="AE752" s="306">
        <f>IF(X752="","",X752*AE760)</f>
        <v>66601.764256103619</v>
      </c>
      <c r="AF752" s="306"/>
      <c r="AG752" s="306"/>
      <c r="AH752" s="514"/>
    </row>
    <row r="753" spans="1:62" s="23" customFormat="1" ht="15.75" customHeight="1">
      <c r="A753" s="117" t="str">
        <f t="shared" si="118"/>
        <v>×</v>
      </c>
      <c r="B753" s="100"/>
      <c r="C753" s="22"/>
      <c r="D753" s="22"/>
      <c r="G753" s="239">
        <v>9</v>
      </c>
      <c r="H753" s="229"/>
      <c r="I753" s="229"/>
      <c r="J753" s="520">
        <v>0</v>
      </c>
      <c r="K753" s="520"/>
      <c r="L753" s="520"/>
      <c r="M753" s="520"/>
      <c r="N753" s="221">
        <v>1</v>
      </c>
      <c r="O753" s="221"/>
      <c r="P753" s="221"/>
      <c r="Q753" s="306">
        <f>IF(J753="","",J753*AE760)</f>
        <v>0</v>
      </c>
      <c r="R753" s="306"/>
      <c r="S753" s="306"/>
      <c r="T753" s="522"/>
      <c r="U753" s="448"/>
      <c r="V753" s="229"/>
      <c r="W753" s="229"/>
      <c r="X753" s="520"/>
      <c r="Y753" s="520"/>
      <c r="Z753" s="520"/>
      <c r="AA753" s="520"/>
      <c r="AB753" s="221"/>
      <c r="AC753" s="221"/>
      <c r="AD753" s="221"/>
      <c r="AE753" s="306" t="str">
        <f>IF(X753="","",X753*AE760)</f>
        <v/>
      </c>
      <c r="AF753" s="306"/>
      <c r="AG753" s="306"/>
      <c r="AH753" s="514"/>
    </row>
    <row r="754" spans="1:62" s="23" customFormat="1" ht="15.75" customHeight="1">
      <c r="A754" s="117" t="str">
        <f t="shared" si="118"/>
        <v>×</v>
      </c>
      <c r="B754" s="100"/>
      <c r="C754" s="22"/>
      <c r="D754" s="22"/>
      <c r="G754" s="239"/>
      <c r="H754" s="229"/>
      <c r="I754" s="229"/>
      <c r="J754" s="520"/>
      <c r="K754" s="520"/>
      <c r="L754" s="520"/>
      <c r="M754" s="520"/>
      <c r="N754" s="221"/>
      <c r="O754" s="221"/>
      <c r="P754" s="221"/>
      <c r="Q754" s="306" t="str">
        <f>IF(J754="","",J754*AE760)</f>
        <v/>
      </c>
      <c r="R754" s="306"/>
      <c r="S754" s="306"/>
      <c r="T754" s="522"/>
      <c r="U754" s="448"/>
      <c r="V754" s="229"/>
      <c r="W754" s="229"/>
      <c r="X754" s="520"/>
      <c r="Y754" s="520"/>
      <c r="Z754" s="520"/>
      <c r="AA754" s="520"/>
      <c r="AB754" s="221"/>
      <c r="AC754" s="221"/>
      <c r="AD754" s="221"/>
      <c r="AE754" s="306" t="str">
        <f>IF(X754="","",X754*AE760)</f>
        <v/>
      </c>
      <c r="AF754" s="306"/>
      <c r="AG754" s="306"/>
      <c r="AH754" s="514"/>
    </row>
    <row r="755" spans="1:62" s="23" customFormat="1" ht="15.75" customHeight="1">
      <c r="A755" s="117" t="str">
        <f t="shared" si="118"/>
        <v>×</v>
      </c>
      <c r="B755" s="100"/>
      <c r="C755" s="22"/>
      <c r="D755" s="22"/>
      <c r="G755" s="239"/>
      <c r="H755" s="229"/>
      <c r="I755" s="229"/>
      <c r="J755" s="520"/>
      <c r="K755" s="520"/>
      <c r="L755" s="520"/>
      <c r="M755" s="520"/>
      <c r="N755" s="221"/>
      <c r="O755" s="221"/>
      <c r="P755" s="221"/>
      <c r="Q755" s="306" t="str">
        <f>IF(J755="","",J755*AE760)</f>
        <v/>
      </c>
      <c r="R755" s="306"/>
      <c r="S755" s="306"/>
      <c r="T755" s="522"/>
      <c r="U755" s="448"/>
      <c r="V755" s="229"/>
      <c r="W755" s="229"/>
      <c r="X755" s="520"/>
      <c r="Y755" s="520"/>
      <c r="Z755" s="520"/>
      <c r="AA755" s="520"/>
      <c r="AB755" s="221"/>
      <c r="AC755" s="221"/>
      <c r="AD755" s="221"/>
      <c r="AE755" s="306" t="str">
        <f>IF(X755="","",X755*AE760)</f>
        <v/>
      </c>
      <c r="AF755" s="306"/>
      <c r="AG755" s="306"/>
      <c r="AH755" s="514"/>
    </row>
    <row r="756" spans="1:62" s="23" customFormat="1" ht="15.75" customHeight="1">
      <c r="A756" s="117" t="str">
        <f t="shared" si="118"/>
        <v>×</v>
      </c>
      <c r="B756" s="100"/>
      <c r="C756" s="22"/>
      <c r="D756" s="22"/>
      <c r="G756" s="239"/>
      <c r="H756" s="229"/>
      <c r="I756" s="229"/>
      <c r="J756" s="520"/>
      <c r="K756" s="520"/>
      <c r="L756" s="520"/>
      <c r="M756" s="520"/>
      <c r="N756" s="221"/>
      <c r="O756" s="221"/>
      <c r="P756" s="221"/>
      <c r="Q756" s="306" t="str">
        <f>IF(J756="","",J756*AE760)</f>
        <v/>
      </c>
      <c r="R756" s="306"/>
      <c r="S756" s="306"/>
      <c r="T756" s="522"/>
      <c r="U756" s="448"/>
      <c r="V756" s="229"/>
      <c r="W756" s="229"/>
      <c r="X756" s="520"/>
      <c r="Y756" s="520"/>
      <c r="Z756" s="520"/>
      <c r="AA756" s="520"/>
      <c r="AB756" s="221"/>
      <c r="AC756" s="221"/>
      <c r="AD756" s="221"/>
      <c r="AE756" s="306" t="str">
        <f>IF(X756="","",X756*AE760)</f>
        <v/>
      </c>
      <c r="AF756" s="306"/>
      <c r="AG756" s="306"/>
      <c r="AH756" s="514"/>
    </row>
    <row r="757" spans="1:62" s="23" customFormat="1" ht="15.75" customHeight="1">
      <c r="A757" s="117" t="str">
        <f t="shared" si="118"/>
        <v>×</v>
      </c>
      <c r="B757" s="100"/>
      <c r="C757" s="22"/>
      <c r="D757" s="22"/>
      <c r="G757" s="239"/>
      <c r="H757" s="229"/>
      <c r="I757" s="229"/>
      <c r="J757" s="520"/>
      <c r="K757" s="520"/>
      <c r="L757" s="520"/>
      <c r="M757" s="520"/>
      <c r="N757" s="221"/>
      <c r="O757" s="221"/>
      <c r="P757" s="221"/>
      <c r="Q757" s="306" t="str">
        <f>IF(J757="","",J757*AE760)</f>
        <v/>
      </c>
      <c r="R757" s="306"/>
      <c r="S757" s="306"/>
      <c r="T757" s="522"/>
      <c r="U757" s="448"/>
      <c r="V757" s="229"/>
      <c r="W757" s="229"/>
      <c r="X757" s="520"/>
      <c r="Y757" s="520"/>
      <c r="Z757" s="520"/>
      <c r="AA757" s="520"/>
      <c r="AB757" s="221"/>
      <c r="AC757" s="221"/>
      <c r="AD757" s="221"/>
      <c r="AE757" s="306" t="str">
        <f>IF(X757="","",X757*AE760)</f>
        <v/>
      </c>
      <c r="AF757" s="306"/>
      <c r="AG757" s="306"/>
      <c r="AH757" s="514"/>
    </row>
    <row r="758" spans="1:62" s="23" customFormat="1" ht="15.75" customHeight="1">
      <c r="A758" s="117" t="str">
        <f t="shared" si="118"/>
        <v>×</v>
      </c>
      <c r="B758" s="100"/>
      <c r="C758" s="22"/>
      <c r="D758" s="22"/>
      <c r="G758" s="239"/>
      <c r="H758" s="229"/>
      <c r="I758" s="229"/>
      <c r="J758" s="520"/>
      <c r="K758" s="520"/>
      <c r="L758" s="520"/>
      <c r="M758" s="520"/>
      <c r="N758" s="221"/>
      <c r="O758" s="221"/>
      <c r="P758" s="221"/>
      <c r="Q758" s="306" t="str">
        <f>IF(J758="","",J758*AE760)</f>
        <v/>
      </c>
      <c r="R758" s="306"/>
      <c r="S758" s="306"/>
      <c r="T758" s="522"/>
      <c r="U758" s="448"/>
      <c r="V758" s="229"/>
      <c r="W758" s="229"/>
      <c r="X758" s="520"/>
      <c r="Y758" s="520"/>
      <c r="Z758" s="520"/>
      <c r="AA758" s="520"/>
      <c r="AB758" s="221"/>
      <c r="AC758" s="221"/>
      <c r="AD758" s="221"/>
      <c r="AE758" s="306" t="str">
        <f>IF(X758="","",X758*AE760)</f>
        <v/>
      </c>
      <c r="AF758" s="306"/>
      <c r="AG758" s="306"/>
      <c r="AH758" s="514"/>
    </row>
    <row r="759" spans="1:62" s="23" customFormat="1" ht="15.75" customHeight="1">
      <c r="A759" s="117" t="str">
        <f t="shared" si="118"/>
        <v>×</v>
      </c>
      <c r="B759" s="100"/>
      <c r="C759" s="22"/>
      <c r="D759" s="22"/>
      <c r="G759" s="240"/>
      <c r="H759" s="241"/>
      <c r="I759" s="241"/>
      <c r="J759" s="521"/>
      <c r="K759" s="521"/>
      <c r="L759" s="521"/>
      <c r="M759" s="521"/>
      <c r="N759" s="242"/>
      <c r="O759" s="242"/>
      <c r="P759" s="242"/>
      <c r="Q759" s="513" t="str">
        <f>IF(J759="","",J759*AE760)</f>
        <v/>
      </c>
      <c r="R759" s="513"/>
      <c r="S759" s="513"/>
      <c r="T759" s="523"/>
      <c r="U759" s="507"/>
      <c r="V759" s="241"/>
      <c r="W759" s="241"/>
      <c r="X759" s="521"/>
      <c r="Y759" s="521"/>
      <c r="Z759" s="521"/>
      <c r="AA759" s="521"/>
      <c r="AB759" s="242"/>
      <c r="AC759" s="242"/>
      <c r="AD759" s="242"/>
      <c r="AE759" s="513" t="str">
        <f>IF(X759="","",X759*AE760)</f>
        <v/>
      </c>
      <c r="AF759" s="513"/>
      <c r="AG759" s="513"/>
      <c r="AH759" s="515"/>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430</v>
      </c>
      <c r="AD760" s="35" t="s">
        <v>26</v>
      </c>
      <c r="AE760" s="439">
        <f>AE737</f>
        <v>3.1415926535897931</v>
      </c>
      <c r="AF760" s="439"/>
      <c r="AG760" s="439"/>
      <c r="AH760" s="62" t="s">
        <v>566</v>
      </c>
    </row>
    <row r="761" spans="1:62" ht="15.75" customHeight="1">
      <c r="A761" s="116" t="str">
        <f t="shared" ref="A761:A766" si="119">IF(液状化L2の有無="","","×")</f>
        <v/>
      </c>
      <c r="B761" s="100" t="s">
        <v>588</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456" t="s">
        <v>428</v>
      </c>
      <c r="H764" s="302"/>
      <c r="I764" s="302"/>
      <c r="J764" s="302"/>
      <c r="K764" s="302"/>
      <c r="L764" s="302"/>
      <c r="M764" s="302"/>
      <c r="N764" s="302"/>
      <c r="O764" s="302"/>
      <c r="P764" s="302"/>
      <c r="Q764" s="302"/>
      <c r="R764" s="302"/>
      <c r="S764" s="302"/>
      <c r="T764" s="457"/>
      <c r="U764" s="458" t="s">
        <v>429</v>
      </c>
      <c r="V764" s="258"/>
      <c r="W764" s="258"/>
      <c r="X764" s="258"/>
      <c r="Y764" s="258"/>
      <c r="Z764" s="258"/>
      <c r="AA764" s="258"/>
      <c r="AB764" s="258"/>
      <c r="AC764" s="258"/>
      <c r="AD764" s="258"/>
      <c r="AE764" s="258"/>
      <c r="AF764" s="258"/>
      <c r="AG764" s="258"/>
      <c r="AH764" s="259"/>
    </row>
    <row r="765" spans="1:62" s="23" customFormat="1" ht="15.75" customHeight="1">
      <c r="A765" s="116" t="str">
        <f t="shared" si="119"/>
        <v/>
      </c>
      <c r="B765" s="100"/>
      <c r="C765" s="22"/>
      <c r="D765" s="22"/>
      <c r="G765" s="287" t="s">
        <v>77</v>
      </c>
      <c r="H765" s="288"/>
      <c r="I765" s="288"/>
      <c r="J765" s="288" t="s">
        <v>187</v>
      </c>
      <c r="K765" s="288"/>
      <c r="L765" s="288"/>
      <c r="M765" s="288"/>
      <c r="N765" s="291" t="s">
        <v>186</v>
      </c>
      <c r="O765" s="292"/>
      <c r="P765" s="292"/>
      <c r="Q765" s="288" t="s">
        <v>565</v>
      </c>
      <c r="R765" s="288"/>
      <c r="S765" s="288"/>
      <c r="T765" s="421"/>
      <c r="U765" s="498" t="s">
        <v>77</v>
      </c>
      <c r="V765" s="288"/>
      <c r="W765" s="288"/>
      <c r="X765" s="288" t="s">
        <v>187</v>
      </c>
      <c r="Y765" s="288"/>
      <c r="Z765" s="288"/>
      <c r="AA765" s="288"/>
      <c r="AB765" s="291" t="s">
        <v>186</v>
      </c>
      <c r="AC765" s="292"/>
      <c r="AD765" s="292"/>
      <c r="AE765" s="288" t="s">
        <v>565</v>
      </c>
      <c r="AF765" s="288"/>
      <c r="AG765" s="288"/>
      <c r="AH765" s="421"/>
    </row>
    <row r="766" spans="1:62" s="23" customFormat="1" ht="15.75" customHeight="1">
      <c r="A766" s="116" t="str">
        <f t="shared" si="119"/>
        <v/>
      </c>
      <c r="B766" s="100"/>
      <c r="C766" s="22"/>
      <c r="D766" s="22"/>
      <c r="G766" s="289"/>
      <c r="H766" s="290"/>
      <c r="I766" s="290"/>
      <c r="J766" s="290"/>
      <c r="K766" s="290"/>
      <c r="L766" s="290"/>
      <c r="M766" s="290"/>
      <c r="N766" s="293"/>
      <c r="O766" s="293"/>
      <c r="P766" s="293"/>
      <c r="Q766" s="290"/>
      <c r="R766" s="290"/>
      <c r="S766" s="290"/>
      <c r="T766" s="519"/>
      <c r="U766" s="459"/>
      <c r="V766" s="290"/>
      <c r="W766" s="290"/>
      <c r="X766" s="290"/>
      <c r="Y766" s="290"/>
      <c r="Z766" s="290"/>
      <c r="AA766" s="290"/>
      <c r="AB766" s="293"/>
      <c r="AC766" s="293"/>
      <c r="AD766" s="293"/>
      <c r="AE766" s="290"/>
      <c r="AF766" s="290"/>
      <c r="AG766" s="290"/>
      <c r="AH766" s="519"/>
    </row>
    <row r="767" spans="1:62" s="23" customFormat="1" ht="15.75" customHeight="1">
      <c r="A767" s="116" t="str">
        <f t="shared" ref="A767:A782" si="120">IF(液状化L2の有無="",IF(LEN(G767)+LEN(U767)=0,"×",""),"×")</f>
        <v/>
      </c>
      <c r="B767" s="100"/>
      <c r="C767" s="22"/>
      <c r="D767" s="22"/>
      <c r="G767" s="247">
        <v>2</v>
      </c>
      <c r="H767" s="223"/>
      <c r="I767" s="223"/>
      <c r="J767" s="516">
        <v>0</v>
      </c>
      <c r="K767" s="516"/>
      <c r="L767" s="516"/>
      <c r="M767" s="516"/>
      <c r="N767" s="224">
        <v>3.4200000762939453</v>
      </c>
      <c r="O767" s="224"/>
      <c r="P767" s="224"/>
      <c r="Q767" s="305">
        <f>IF(J767="","",J767*AE783)</f>
        <v>0</v>
      </c>
      <c r="R767" s="305"/>
      <c r="S767" s="305"/>
      <c r="T767" s="517"/>
      <c r="U767" s="447">
        <v>2</v>
      </c>
      <c r="V767" s="223"/>
      <c r="W767" s="223"/>
      <c r="X767" s="516">
        <v>0</v>
      </c>
      <c r="Y767" s="516"/>
      <c r="Z767" s="516"/>
      <c r="AA767" s="516"/>
      <c r="AB767" s="224">
        <v>3.4200000762939453</v>
      </c>
      <c r="AC767" s="224"/>
      <c r="AD767" s="224"/>
      <c r="AE767" s="305">
        <f>IF(X767="","",X767*AE783)</f>
        <v>0</v>
      </c>
      <c r="AF767" s="305"/>
      <c r="AG767" s="305"/>
      <c r="AH767" s="518"/>
    </row>
    <row r="768" spans="1:62" s="23" customFormat="1" ht="15.75" customHeight="1">
      <c r="A768" s="116" t="str">
        <f t="shared" si="120"/>
        <v/>
      </c>
      <c r="B768" s="100"/>
      <c r="C768" s="22"/>
      <c r="D768" s="22"/>
      <c r="G768" s="239">
        <v>3</v>
      </c>
      <c r="H768" s="229"/>
      <c r="I768" s="229"/>
      <c r="J768" s="520">
        <v>0</v>
      </c>
      <c r="K768" s="520"/>
      <c r="L768" s="520"/>
      <c r="M768" s="520"/>
      <c r="N768" s="221">
        <v>3.1500000953674316</v>
      </c>
      <c r="O768" s="221"/>
      <c r="P768" s="221"/>
      <c r="Q768" s="306">
        <f>IF(J768="","",J768*AE783)</f>
        <v>0</v>
      </c>
      <c r="R768" s="306"/>
      <c r="S768" s="306"/>
      <c r="T768" s="522"/>
      <c r="U768" s="448">
        <v>3</v>
      </c>
      <c r="V768" s="229"/>
      <c r="W768" s="229"/>
      <c r="X768" s="520">
        <v>0</v>
      </c>
      <c r="Y768" s="520"/>
      <c r="Z768" s="520"/>
      <c r="AA768" s="520"/>
      <c r="AB768" s="221">
        <v>3.1500000953674316</v>
      </c>
      <c r="AC768" s="221"/>
      <c r="AD768" s="221"/>
      <c r="AE768" s="306">
        <f>IF(X768="","",X768*AE783)</f>
        <v>0</v>
      </c>
      <c r="AF768" s="306"/>
      <c r="AG768" s="306"/>
      <c r="AH768" s="514"/>
    </row>
    <row r="769" spans="1:34" s="23" customFormat="1" ht="15.75" customHeight="1">
      <c r="A769" s="116" t="str">
        <f t="shared" si="120"/>
        <v/>
      </c>
      <c r="B769" s="100"/>
      <c r="C769" s="22"/>
      <c r="D769" s="22"/>
      <c r="G769" s="239">
        <v>4</v>
      </c>
      <c r="H769" s="229"/>
      <c r="I769" s="229"/>
      <c r="J769" s="520">
        <v>0</v>
      </c>
      <c r="K769" s="520"/>
      <c r="L769" s="520"/>
      <c r="M769" s="520"/>
      <c r="N769" s="221">
        <v>3.9200000762939453</v>
      </c>
      <c r="O769" s="221"/>
      <c r="P769" s="221"/>
      <c r="Q769" s="306">
        <f>IF(J769="","",J769*AE783)</f>
        <v>0</v>
      </c>
      <c r="R769" s="306"/>
      <c r="S769" s="306"/>
      <c r="T769" s="522"/>
      <c r="U769" s="448">
        <v>4</v>
      </c>
      <c r="V769" s="229"/>
      <c r="W769" s="229"/>
      <c r="X769" s="520">
        <v>0</v>
      </c>
      <c r="Y769" s="520"/>
      <c r="Z769" s="520"/>
      <c r="AA769" s="520"/>
      <c r="AB769" s="221">
        <v>3.9200000762939453</v>
      </c>
      <c r="AC769" s="221"/>
      <c r="AD769" s="221"/>
      <c r="AE769" s="306">
        <f>IF(X769="","",X769*AE783)</f>
        <v>0</v>
      </c>
      <c r="AF769" s="306"/>
      <c r="AG769" s="306"/>
      <c r="AH769" s="514"/>
    </row>
    <row r="770" spans="1:34" s="23" customFormat="1" ht="15.75" customHeight="1">
      <c r="A770" s="116" t="str">
        <f t="shared" si="120"/>
        <v/>
      </c>
      <c r="B770" s="100"/>
      <c r="C770" s="22"/>
      <c r="D770" s="22"/>
      <c r="G770" s="239">
        <v>4</v>
      </c>
      <c r="H770" s="229"/>
      <c r="I770" s="229"/>
      <c r="J770" s="520">
        <v>2880</v>
      </c>
      <c r="K770" s="520"/>
      <c r="L770" s="520"/>
      <c r="M770" s="520"/>
      <c r="N770" s="221">
        <v>1.0799999237060547</v>
      </c>
      <c r="O770" s="221"/>
      <c r="P770" s="221"/>
      <c r="Q770" s="306">
        <f>IF(J770="","",J770*AE783)</f>
        <v>9047.7868423386044</v>
      </c>
      <c r="R770" s="306"/>
      <c r="S770" s="306"/>
      <c r="T770" s="522"/>
      <c r="U770" s="448">
        <v>4</v>
      </c>
      <c r="V770" s="229"/>
      <c r="W770" s="229"/>
      <c r="X770" s="520">
        <v>2880</v>
      </c>
      <c r="Y770" s="520"/>
      <c r="Z770" s="520"/>
      <c r="AA770" s="520"/>
      <c r="AB770" s="221">
        <v>1.0799999237060547</v>
      </c>
      <c r="AC770" s="221"/>
      <c r="AD770" s="221"/>
      <c r="AE770" s="306">
        <f>IF(X770="","",X770*AE783)</f>
        <v>9047.7868423386044</v>
      </c>
      <c r="AF770" s="306"/>
      <c r="AG770" s="306"/>
      <c r="AH770" s="514"/>
    </row>
    <row r="771" spans="1:34" s="23" customFormat="1" ht="15.75" customHeight="1">
      <c r="A771" s="116" t="str">
        <f t="shared" si="120"/>
        <v/>
      </c>
      <c r="B771" s="100"/>
      <c r="C771" s="22"/>
      <c r="D771" s="22"/>
      <c r="G771" s="239">
        <v>5</v>
      </c>
      <c r="H771" s="229"/>
      <c r="I771" s="229"/>
      <c r="J771" s="520">
        <v>2880</v>
      </c>
      <c r="K771" s="520"/>
      <c r="L771" s="520"/>
      <c r="M771" s="520"/>
      <c r="N771" s="221">
        <v>5</v>
      </c>
      <c r="O771" s="221"/>
      <c r="P771" s="221"/>
      <c r="Q771" s="306">
        <f>IF(J771="","",J771*AE783)</f>
        <v>9047.7868423386044</v>
      </c>
      <c r="R771" s="306"/>
      <c r="S771" s="306"/>
      <c r="T771" s="522"/>
      <c r="U771" s="448">
        <v>5</v>
      </c>
      <c r="V771" s="229"/>
      <c r="W771" s="229"/>
      <c r="X771" s="520">
        <v>2880</v>
      </c>
      <c r="Y771" s="520"/>
      <c r="Z771" s="520"/>
      <c r="AA771" s="520"/>
      <c r="AB771" s="221">
        <v>5</v>
      </c>
      <c r="AC771" s="221"/>
      <c r="AD771" s="221"/>
      <c r="AE771" s="306">
        <f>IF(X771="","",X771*AE783)</f>
        <v>9047.7868423386044</v>
      </c>
      <c r="AF771" s="306"/>
      <c r="AG771" s="306"/>
      <c r="AH771" s="514"/>
    </row>
    <row r="772" spans="1:34" s="23" customFormat="1" ht="15.75" customHeight="1">
      <c r="A772" s="116" t="str">
        <f t="shared" si="120"/>
        <v/>
      </c>
      <c r="B772" s="100"/>
      <c r="C772" s="22"/>
      <c r="D772" s="22"/>
      <c r="G772" s="239">
        <v>6</v>
      </c>
      <c r="H772" s="229"/>
      <c r="I772" s="229"/>
      <c r="J772" s="520">
        <v>2880</v>
      </c>
      <c r="K772" s="520"/>
      <c r="L772" s="520"/>
      <c r="M772" s="520"/>
      <c r="N772" s="221">
        <v>5.1999998092651367</v>
      </c>
      <c r="O772" s="221"/>
      <c r="P772" s="221"/>
      <c r="Q772" s="306">
        <f>IF(J772="","",J772*AE783)</f>
        <v>9047.7868423386044</v>
      </c>
      <c r="R772" s="306"/>
      <c r="S772" s="306"/>
      <c r="T772" s="522"/>
      <c r="U772" s="448">
        <v>6</v>
      </c>
      <c r="V772" s="229"/>
      <c r="W772" s="229"/>
      <c r="X772" s="520">
        <v>2880</v>
      </c>
      <c r="Y772" s="520"/>
      <c r="Z772" s="520"/>
      <c r="AA772" s="520"/>
      <c r="AB772" s="221">
        <v>5.1999998092651367</v>
      </c>
      <c r="AC772" s="221"/>
      <c r="AD772" s="221"/>
      <c r="AE772" s="306">
        <f>IF(X772="","",X772*AE783)</f>
        <v>9047.7868423386044</v>
      </c>
      <c r="AF772" s="306"/>
      <c r="AG772" s="306"/>
      <c r="AH772" s="514"/>
    </row>
    <row r="773" spans="1:34" s="23" customFormat="1" ht="15.75" customHeight="1">
      <c r="A773" s="116" t="str">
        <f t="shared" si="120"/>
        <v/>
      </c>
      <c r="B773" s="100"/>
      <c r="C773" s="22"/>
      <c r="D773" s="22"/>
      <c r="G773" s="239">
        <v>7</v>
      </c>
      <c r="H773" s="229"/>
      <c r="I773" s="229"/>
      <c r="J773" s="520">
        <v>8120</v>
      </c>
      <c r="K773" s="520"/>
      <c r="L773" s="520"/>
      <c r="M773" s="520"/>
      <c r="N773" s="221">
        <v>2.5499999523162842</v>
      </c>
      <c r="O773" s="221"/>
      <c r="P773" s="221"/>
      <c r="Q773" s="306">
        <f>IF(J773="","",J773*AE783)</f>
        <v>25509.732347149122</v>
      </c>
      <c r="R773" s="306"/>
      <c r="S773" s="306"/>
      <c r="T773" s="522"/>
      <c r="U773" s="448">
        <v>7</v>
      </c>
      <c r="V773" s="229"/>
      <c r="W773" s="229"/>
      <c r="X773" s="520">
        <v>8120</v>
      </c>
      <c r="Y773" s="520"/>
      <c r="Z773" s="520"/>
      <c r="AA773" s="520"/>
      <c r="AB773" s="221">
        <v>2.5499999523162842</v>
      </c>
      <c r="AC773" s="221"/>
      <c r="AD773" s="221"/>
      <c r="AE773" s="306">
        <f>IF(X773="","",X773*AE783)</f>
        <v>25509.732347149122</v>
      </c>
      <c r="AF773" s="306"/>
      <c r="AG773" s="306"/>
      <c r="AH773" s="514"/>
    </row>
    <row r="774" spans="1:34" s="23" customFormat="1" ht="15.75" customHeight="1">
      <c r="A774" s="116" t="str">
        <f t="shared" si="120"/>
        <v/>
      </c>
      <c r="B774" s="100"/>
      <c r="C774" s="22"/>
      <c r="D774" s="22"/>
      <c r="G774" s="239">
        <v>8</v>
      </c>
      <c r="H774" s="229"/>
      <c r="I774" s="229"/>
      <c r="J774" s="520">
        <v>6180</v>
      </c>
      <c r="K774" s="520"/>
      <c r="L774" s="520"/>
      <c r="M774" s="520"/>
      <c r="N774" s="221">
        <v>3.7799999713897705</v>
      </c>
      <c r="O774" s="221"/>
      <c r="P774" s="221"/>
      <c r="Q774" s="306">
        <f>IF(J774="","",J774*AE783)</f>
        <v>19415.042599184922</v>
      </c>
      <c r="R774" s="306"/>
      <c r="S774" s="306"/>
      <c r="T774" s="522"/>
      <c r="U774" s="448">
        <v>8</v>
      </c>
      <c r="V774" s="229"/>
      <c r="W774" s="229"/>
      <c r="X774" s="520">
        <v>6180</v>
      </c>
      <c r="Y774" s="520"/>
      <c r="Z774" s="520"/>
      <c r="AA774" s="520"/>
      <c r="AB774" s="221">
        <v>3.7799999713897705</v>
      </c>
      <c r="AC774" s="221"/>
      <c r="AD774" s="221"/>
      <c r="AE774" s="306">
        <f>IF(X774="","",X774*AE783)</f>
        <v>19415.042599184922</v>
      </c>
      <c r="AF774" s="306"/>
      <c r="AG774" s="306"/>
      <c r="AH774" s="514"/>
    </row>
    <row r="775" spans="1:34" s="23" customFormat="1" ht="15.75" customHeight="1">
      <c r="A775" s="116" t="str">
        <f t="shared" si="120"/>
        <v/>
      </c>
      <c r="B775" s="100"/>
      <c r="C775" s="22"/>
      <c r="D775" s="22"/>
      <c r="G775" s="239">
        <v>9</v>
      </c>
      <c r="H775" s="229"/>
      <c r="I775" s="229"/>
      <c r="J775" s="520">
        <v>21200</v>
      </c>
      <c r="K775" s="520"/>
      <c r="L775" s="520"/>
      <c r="M775" s="520"/>
      <c r="N775" s="221">
        <v>0.89999997615814209</v>
      </c>
      <c r="O775" s="221"/>
      <c r="P775" s="221"/>
      <c r="Q775" s="306">
        <f>IF(J775="","",J775*AE783)</f>
        <v>66601.764256103619</v>
      </c>
      <c r="R775" s="306"/>
      <c r="S775" s="306"/>
      <c r="T775" s="522"/>
      <c r="U775" s="448">
        <v>9</v>
      </c>
      <c r="V775" s="229"/>
      <c r="W775" s="229"/>
      <c r="X775" s="520">
        <v>21200</v>
      </c>
      <c r="Y775" s="520"/>
      <c r="Z775" s="520"/>
      <c r="AA775" s="520"/>
      <c r="AB775" s="221">
        <v>1.8999999761581421</v>
      </c>
      <c r="AC775" s="221"/>
      <c r="AD775" s="221"/>
      <c r="AE775" s="306">
        <f>IF(X775="","",X775*AE783)</f>
        <v>66601.764256103619</v>
      </c>
      <c r="AF775" s="306"/>
      <c r="AG775" s="306"/>
      <c r="AH775" s="514"/>
    </row>
    <row r="776" spans="1:34" s="23" customFormat="1" ht="15.75" customHeight="1">
      <c r="A776" s="116" t="str">
        <f t="shared" si="120"/>
        <v/>
      </c>
      <c r="B776" s="100"/>
      <c r="C776" s="22"/>
      <c r="D776" s="22"/>
      <c r="G776" s="239">
        <v>9</v>
      </c>
      <c r="H776" s="229"/>
      <c r="I776" s="229"/>
      <c r="J776" s="520">
        <v>0</v>
      </c>
      <c r="K776" s="520"/>
      <c r="L776" s="520"/>
      <c r="M776" s="520"/>
      <c r="N776" s="221">
        <v>1</v>
      </c>
      <c r="O776" s="221"/>
      <c r="P776" s="221"/>
      <c r="Q776" s="306">
        <f>IF(J776="","",J776*AE783)</f>
        <v>0</v>
      </c>
      <c r="R776" s="306"/>
      <c r="S776" s="306"/>
      <c r="T776" s="522"/>
      <c r="U776" s="448"/>
      <c r="V776" s="229"/>
      <c r="W776" s="229"/>
      <c r="X776" s="520"/>
      <c r="Y776" s="520"/>
      <c r="Z776" s="520"/>
      <c r="AA776" s="520"/>
      <c r="AB776" s="221"/>
      <c r="AC776" s="221"/>
      <c r="AD776" s="221"/>
      <c r="AE776" s="306" t="str">
        <f>IF(X776="","",X776*AE783)</f>
        <v/>
      </c>
      <c r="AF776" s="306"/>
      <c r="AG776" s="306"/>
      <c r="AH776" s="514"/>
    </row>
    <row r="777" spans="1:34" s="23" customFormat="1" ht="15.75" customHeight="1">
      <c r="A777" s="116" t="str">
        <f t="shared" si="120"/>
        <v>×</v>
      </c>
      <c r="B777" s="100"/>
      <c r="C777" s="22"/>
      <c r="D777" s="22"/>
      <c r="G777" s="239"/>
      <c r="H777" s="229"/>
      <c r="I777" s="229"/>
      <c r="J777" s="520"/>
      <c r="K777" s="520"/>
      <c r="L777" s="520"/>
      <c r="M777" s="520"/>
      <c r="N777" s="221"/>
      <c r="O777" s="221"/>
      <c r="P777" s="221"/>
      <c r="Q777" s="306" t="str">
        <f>IF(J777="","",J777*AE783)</f>
        <v/>
      </c>
      <c r="R777" s="306"/>
      <c r="S777" s="306"/>
      <c r="T777" s="522"/>
      <c r="U777" s="448"/>
      <c r="V777" s="229"/>
      <c r="W777" s="229"/>
      <c r="X777" s="520"/>
      <c r="Y777" s="520"/>
      <c r="Z777" s="520"/>
      <c r="AA777" s="520"/>
      <c r="AB777" s="221"/>
      <c r="AC777" s="221"/>
      <c r="AD777" s="221"/>
      <c r="AE777" s="306" t="str">
        <f>IF(X777="","",X777*AE783)</f>
        <v/>
      </c>
      <c r="AF777" s="306"/>
      <c r="AG777" s="306"/>
      <c r="AH777" s="514"/>
    </row>
    <row r="778" spans="1:34" s="23" customFormat="1" ht="15.75" customHeight="1">
      <c r="A778" s="116" t="str">
        <f t="shared" si="120"/>
        <v>×</v>
      </c>
      <c r="B778" s="100"/>
      <c r="C778" s="22"/>
      <c r="D778" s="22"/>
      <c r="G778" s="239"/>
      <c r="H778" s="229"/>
      <c r="I778" s="229"/>
      <c r="J778" s="520"/>
      <c r="K778" s="520"/>
      <c r="L778" s="520"/>
      <c r="M778" s="520"/>
      <c r="N778" s="221"/>
      <c r="O778" s="221"/>
      <c r="P778" s="221"/>
      <c r="Q778" s="306" t="str">
        <f>IF(J778="","",J778*AE783)</f>
        <v/>
      </c>
      <c r="R778" s="306"/>
      <c r="S778" s="306"/>
      <c r="T778" s="522"/>
      <c r="U778" s="448"/>
      <c r="V778" s="229"/>
      <c r="W778" s="229"/>
      <c r="X778" s="520"/>
      <c r="Y778" s="520"/>
      <c r="Z778" s="520"/>
      <c r="AA778" s="520"/>
      <c r="AB778" s="221"/>
      <c r="AC778" s="221"/>
      <c r="AD778" s="221"/>
      <c r="AE778" s="306" t="str">
        <f>IF(X778="","",X778*AE783)</f>
        <v/>
      </c>
      <c r="AF778" s="306"/>
      <c r="AG778" s="306"/>
      <c r="AH778" s="514"/>
    </row>
    <row r="779" spans="1:34" s="23" customFormat="1" ht="15.75" customHeight="1">
      <c r="A779" s="116" t="str">
        <f t="shared" si="120"/>
        <v>×</v>
      </c>
      <c r="B779" s="100"/>
      <c r="C779" s="22"/>
      <c r="D779" s="22"/>
      <c r="G779" s="239"/>
      <c r="H779" s="229"/>
      <c r="I779" s="229"/>
      <c r="J779" s="520"/>
      <c r="K779" s="520"/>
      <c r="L779" s="520"/>
      <c r="M779" s="520"/>
      <c r="N779" s="221"/>
      <c r="O779" s="221"/>
      <c r="P779" s="221"/>
      <c r="Q779" s="306" t="str">
        <f>IF(J779="","",J779*AE783)</f>
        <v/>
      </c>
      <c r="R779" s="306"/>
      <c r="S779" s="306"/>
      <c r="T779" s="522"/>
      <c r="U779" s="448"/>
      <c r="V779" s="229"/>
      <c r="W779" s="229"/>
      <c r="X779" s="520"/>
      <c r="Y779" s="520"/>
      <c r="Z779" s="520"/>
      <c r="AA779" s="520"/>
      <c r="AB779" s="221"/>
      <c r="AC779" s="221"/>
      <c r="AD779" s="221"/>
      <c r="AE779" s="306" t="str">
        <f>IF(X779="","",X779*AE783)</f>
        <v/>
      </c>
      <c r="AF779" s="306"/>
      <c r="AG779" s="306"/>
      <c r="AH779" s="514"/>
    </row>
    <row r="780" spans="1:34" s="23" customFormat="1" ht="15.75" customHeight="1">
      <c r="A780" s="116" t="str">
        <f t="shared" si="120"/>
        <v>×</v>
      </c>
      <c r="B780" s="100"/>
      <c r="C780" s="22"/>
      <c r="D780" s="22"/>
      <c r="G780" s="239"/>
      <c r="H780" s="229"/>
      <c r="I780" s="229"/>
      <c r="J780" s="520"/>
      <c r="K780" s="520"/>
      <c r="L780" s="520"/>
      <c r="M780" s="520"/>
      <c r="N780" s="221"/>
      <c r="O780" s="221"/>
      <c r="P780" s="221"/>
      <c r="Q780" s="306" t="str">
        <f>IF(J780="","",J780*AE783)</f>
        <v/>
      </c>
      <c r="R780" s="306"/>
      <c r="S780" s="306"/>
      <c r="T780" s="522"/>
      <c r="U780" s="448"/>
      <c r="V780" s="229"/>
      <c r="W780" s="229"/>
      <c r="X780" s="520"/>
      <c r="Y780" s="520"/>
      <c r="Z780" s="520"/>
      <c r="AA780" s="520"/>
      <c r="AB780" s="221"/>
      <c r="AC780" s="221"/>
      <c r="AD780" s="221"/>
      <c r="AE780" s="306" t="str">
        <f>IF(X780="","",X780*AE783)</f>
        <v/>
      </c>
      <c r="AF780" s="306"/>
      <c r="AG780" s="306"/>
      <c r="AH780" s="514"/>
    </row>
    <row r="781" spans="1:34" s="23" customFormat="1" ht="15.75" customHeight="1">
      <c r="A781" s="116" t="str">
        <f t="shared" si="120"/>
        <v>×</v>
      </c>
      <c r="B781" s="100"/>
      <c r="C781" s="22"/>
      <c r="D781" s="22"/>
      <c r="G781" s="239"/>
      <c r="H781" s="229"/>
      <c r="I781" s="229"/>
      <c r="J781" s="520"/>
      <c r="K781" s="520"/>
      <c r="L781" s="520"/>
      <c r="M781" s="520"/>
      <c r="N781" s="221"/>
      <c r="O781" s="221"/>
      <c r="P781" s="221"/>
      <c r="Q781" s="306" t="str">
        <f>IF(J781="","",J781*AE783)</f>
        <v/>
      </c>
      <c r="R781" s="306"/>
      <c r="S781" s="306"/>
      <c r="T781" s="522"/>
      <c r="U781" s="448"/>
      <c r="V781" s="229"/>
      <c r="W781" s="229"/>
      <c r="X781" s="520"/>
      <c r="Y781" s="520"/>
      <c r="Z781" s="520"/>
      <c r="AA781" s="520"/>
      <c r="AB781" s="221"/>
      <c r="AC781" s="221"/>
      <c r="AD781" s="221"/>
      <c r="AE781" s="306" t="str">
        <f>IF(X781="","",X781*AE783)</f>
        <v/>
      </c>
      <c r="AF781" s="306"/>
      <c r="AG781" s="306"/>
      <c r="AH781" s="514"/>
    </row>
    <row r="782" spans="1:34" s="23" customFormat="1" ht="15.75" customHeight="1">
      <c r="A782" s="116" t="str">
        <f t="shared" si="120"/>
        <v>×</v>
      </c>
      <c r="B782" s="100"/>
      <c r="C782" s="22"/>
      <c r="D782" s="22"/>
      <c r="G782" s="240"/>
      <c r="H782" s="241"/>
      <c r="I782" s="241"/>
      <c r="J782" s="521"/>
      <c r="K782" s="521"/>
      <c r="L782" s="521"/>
      <c r="M782" s="521"/>
      <c r="N782" s="242"/>
      <c r="O782" s="242"/>
      <c r="P782" s="242"/>
      <c r="Q782" s="513" t="str">
        <f>IF(J782="","",J782*AE783)</f>
        <v/>
      </c>
      <c r="R782" s="513"/>
      <c r="S782" s="513"/>
      <c r="T782" s="523"/>
      <c r="U782" s="507"/>
      <c r="V782" s="241"/>
      <c r="W782" s="241"/>
      <c r="X782" s="521"/>
      <c r="Y782" s="521"/>
      <c r="Z782" s="521"/>
      <c r="AA782" s="521"/>
      <c r="AB782" s="242"/>
      <c r="AC782" s="242"/>
      <c r="AD782" s="242"/>
      <c r="AE782" s="513" t="str">
        <f>IF(X782="","",X782*AE783)</f>
        <v/>
      </c>
      <c r="AF782" s="513"/>
      <c r="AG782" s="513"/>
      <c r="AH782" s="515"/>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430</v>
      </c>
      <c r="AD783" s="35" t="s">
        <v>26</v>
      </c>
      <c r="AE783" s="439">
        <f>AE760</f>
        <v>3.1415926535897931</v>
      </c>
      <c r="AF783" s="439"/>
      <c r="AG783" s="439"/>
      <c r="AH783" s="62" t="s">
        <v>566</v>
      </c>
    </row>
    <row r="784" spans="1:34" ht="15.75" customHeight="1">
      <c r="A784" s="121" t="str">
        <f>IF(液状化L2の有無="","","×")</f>
        <v/>
      </c>
      <c r="B784" s="100" t="s">
        <v>588</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62" t="s">
        <v>195</v>
      </c>
      <c r="G790" s="262"/>
      <c r="H790" s="22" t="s">
        <v>26</v>
      </c>
      <c r="I790" s="262" t="s">
        <v>196</v>
      </c>
      <c r="J790" s="262"/>
      <c r="K790" s="22" t="s">
        <v>6</v>
      </c>
      <c r="L790" s="262" t="s">
        <v>197</v>
      </c>
      <c r="M790" s="262"/>
    </row>
    <row r="791" spans="4:62" s="23" customFormat="1" ht="15.75" customHeight="1"/>
    <row r="792" spans="4:62" s="23" customFormat="1" ht="15.75" customHeight="1">
      <c r="G792" s="23" t="s">
        <v>3</v>
      </c>
      <c r="J792" s="414" t="s">
        <v>195</v>
      </c>
      <c r="K792" s="414"/>
      <c r="L792" s="22" t="s">
        <v>2</v>
      </c>
      <c r="M792" s="23" t="s">
        <v>199</v>
      </c>
    </row>
    <row r="793" spans="4:62" s="23" customFormat="1" ht="15.75" customHeight="1">
      <c r="J793" s="414" t="s">
        <v>196</v>
      </c>
      <c r="K793" s="414"/>
      <c r="L793" s="22" t="s">
        <v>2</v>
      </c>
      <c r="M793" s="23" t="s">
        <v>200</v>
      </c>
    </row>
    <row r="794" spans="4:62" s="23" customFormat="1" ht="15.75" customHeight="1">
      <c r="J794" s="414" t="s">
        <v>198</v>
      </c>
      <c r="K794" s="414"/>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62" t="s">
        <v>196</v>
      </c>
      <c r="G799" s="262"/>
      <c r="H799" s="22" t="s">
        <v>26</v>
      </c>
      <c r="I799" s="262" t="s">
        <v>204</v>
      </c>
      <c r="J799" s="262"/>
      <c r="K799" s="22" t="s">
        <v>1</v>
      </c>
      <c r="L799" s="262" t="s">
        <v>205</v>
      </c>
      <c r="M799" s="262"/>
    </row>
    <row r="800" spans="4:62" s="23" customFormat="1" ht="15.75" customHeight="1"/>
    <row r="801" spans="2:64" s="23" customFormat="1" ht="15.75" customHeight="1">
      <c r="G801" s="23" t="s">
        <v>3</v>
      </c>
      <c r="J801" s="414" t="s">
        <v>196</v>
      </c>
      <c r="K801" s="414"/>
      <c r="L801" s="22" t="s">
        <v>2</v>
      </c>
      <c r="M801" s="23" t="s">
        <v>206</v>
      </c>
    </row>
    <row r="802" spans="2:64" s="23" customFormat="1" ht="15.75" customHeight="1">
      <c r="J802" s="414" t="s">
        <v>204</v>
      </c>
      <c r="K802" s="414"/>
      <c r="L802" s="22" t="s">
        <v>2</v>
      </c>
      <c r="M802" s="23" t="s">
        <v>620</v>
      </c>
    </row>
    <row r="803" spans="2:64" s="23" customFormat="1" ht="15.75" customHeight="1">
      <c r="J803" s="38"/>
      <c r="K803" s="38"/>
      <c r="L803" s="22"/>
      <c r="M803" s="23" t="s">
        <v>621</v>
      </c>
    </row>
    <row r="804" spans="2:64" s="23" customFormat="1" ht="15.75" customHeight="1">
      <c r="J804" s="38"/>
      <c r="K804" s="38"/>
      <c r="L804" s="22"/>
      <c r="N804" s="23" t="s">
        <v>207</v>
      </c>
      <c r="S804" s="22" t="s">
        <v>2</v>
      </c>
      <c r="T804" s="262" t="s">
        <v>204</v>
      </c>
      <c r="U804" s="262"/>
      <c r="V804" s="22" t="s">
        <v>26</v>
      </c>
      <c r="W804" s="262" t="s">
        <v>210</v>
      </c>
      <c r="X804" s="262"/>
      <c r="Y804" s="23" t="s">
        <v>211</v>
      </c>
      <c r="Z804" s="262">
        <v>3500</v>
      </c>
      <c r="AA804" s="262"/>
      <c r="AB804" s="23" t="s">
        <v>212</v>
      </c>
    </row>
    <row r="805" spans="2:64" s="23" customFormat="1" ht="15.75" customHeight="1">
      <c r="J805" s="38"/>
      <c r="K805" s="38"/>
      <c r="L805" s="22"/>
      <c r="N805" s="23" t="s">
        <v>208</v>
      </c>
      <c r="S805" s="22" t="s">
        <v>2</v>
      </c>
      <c r="T805" s="262" t="s">
        <v>204</v>
      </c>
      <c r="U805" s="262"/>
      <c r="V805" s="22" t="s">
        <v>26</v>
      </c>
      <c r="W805" s="262" t="s">
        <v>210</v>
      </c>
      <c r="X805" s="262"/>
      <c r="Y805" s="23" t="s">
        <v>211</v>
      </c>
      <c r="Z805" s="262">
        <v>7500</v>
      </c>
      <c r="AA805" s="262"/>
      <c r="AB805" s="23" t="s">
        <v>212</v>
      </c>
    </row>
    <row r="806" spans="2:64" s="23" customFormat="1" ht="15.75" customHeight="1">
      <c r="J806" s="38"/>
      <c r="K806" s="38"/>
      <c r="L806" s="22"/>
      <c r="N806" s="23" t="s">
        <v>209</v>
      </c>
      <c r="O806" s="22" t="s">
        <v>2</v>
      </c>
      <c r="P806" s="23" t="s">
        <v>213</v>
      </c>
    </row>
    <row r="807" spans="2:64" s="23" customFormat="1" ht="15.75" customHeight="1">
      <c r="J807" s="414" t="s">
        <v>205</v>
      </c>
      <c r="K807" s="414"/>
      <c r="L807" s="22" t="s">
        <v>2</v>
      </c>
      <c r="M807" s="23" t="s">
        <v>348</v>
      </c>
    </row>
    <row r="808" spans="2:64" ht="15.75" customHeight="1">
      <c r="F808" s="22"/>
      <c r="M808" s="40" t="s">
        <v>349</v>
      </c>
    </row>
    <row r="809" spans="2:64" ht="15.75" customHeight="1">
      <c r="B809" s="100" t="s">
        <v>588</v>
      </c>
      <c r="F809" s="22"/>
    </row>
    <row r="811" spans="2:64" ht="15.75" customHeight="1">
      <c r="F811" s="262" t="s">
        <v>204</v>
      </c>
      <c r="G811" s="262"/>
      <c r="H811" s="22" t="s">
        <v>26</v>
      </c>
      <c r="I811" s="435">
        <v>60</v>
      </c>
      <c r="J811" s="435"/>
      <c r="K811" s="22" t="s">
        <v>435</v>
      </c>
      <c r="L811" s="95" t="s">
        <v>656</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62">
        <f>I811</f>
        <v>60</v>
      </c>
      <c r="J812" s="262"/>
      <c r="K812" s="22" t="s">
        <v>1</v>
      </c>
      <c r="L812" s="435">
        <v>136</v>
      </c>
      <c r="M812" s="435"/>
    </row>
    <row r="813" spans="2:64" ht="15.75" customHeight="1">
      <c r="H813" s="22" t="s">
        <v>26</v>
      </c>
      <c r="I813" s="262">
        <f>I812*L812</f>
        <v>8160</v>
      </c>
      <c r="J813" s="262"/>
      <c r="K813" s="262"/>
      <c r="L813" s="23" t="s">
        <v>212</v>
      </c>
      <c r="O813" s="23" t="s">
        <v>211</v>
      </c>
      <c r="P813" s="435">
        <v>7500</v>
      </c>
      <c r="Q813" s="435"/>
      <c r="R813" s="23" t="s">
        <v>212</v>
      </c>
      <c r="T813" s="63"/>
      <c r="U813" s="63"/>
      <c r="V813" s="63"/>
      <c r="W813" s="64"/>
    </row>
    <row r="814" spans="2:64" ht="15.75" customHeight="1">
      <c r="L814" s="53"/>
      <c r="M814" s="53"/>
      <c r="O814" s="65"/>
      <c r="P814" s="65"/>
      <c r="T814" s="63"/>
      <c r="U814" s="63"/>
      <c r="V814" s="63"/>
      <c r="W814" s="64"/>
    </row>
    <row r="815" spans="2:64" ht="15.75" customHeight="1">
      <c r="F815" s="262" t="s">
        <v>196</v>
      </c>
      <c r="G815" s="262"/>
      <c r="H815" s="22" t="s">
        <v>26</v>
      </c>
      <c r="I815" s="262" t="s">
        <v>204</v>
      </c>
      <c r="J815" s="262"/>
      <c r="K815" s="22" t="s">
        <v>1</v>
      </c>
      <c r="L815" s="262" t="s">
        <v>205</v>
      </c>
      <c r="M815" s="262"/>
      <c r="O815" s="65"/>
      <c r="P815" s="65"/>
      <c r="T815" s="63"/>
      <c r="U815" s="63"/>
      <c r="V815" s="63"/>
      <c r="W815" s="64"/>
    </row>
    <row r="816" spans="2:64" ht="15.75" customHeight="1">
      <c r="H816" s="22" t="s">
        <v>26</v>
      </c>
      <c r="I816" s="262">
        <f>MIN(I813,先端qtk上限)</f>
        <v>7500</v>
      </c>
      <c r="J816" s="262"/>
      <c r="K816" s="262"/>
      <c r="L816" s="22" t="s">
        <v>1</v>
      </c>
      <c r="M816" s="469">
        <v>0.25</v>
      </c>
      <c r="N816" s="469"/>
      <c r="O816" s="22" t="s">
        <v>1</v>
      </c>
      <c r="P816" s="22" t="s">
        <v>214</v>
      </c>
      <c r="Q816" s="22" t="s">
        <v>1</v>
      </c>
      <c r="R816" s="467">
        <f>杭先端径</f>
        <v>1</v>
      </c>
      <c r="S816" s="467"/>
      <c r="T816" s="467"/>
      <c r="U816" s="64" t="s">
        <v>215</v>
      </c>
      <c r="AO816" s="22"/>
      <c r="BK816" s="24"/>
      <c r="BL816" s="24"/>
    </row>
    <row r="817" spans="2:76" ht="15.75" customHeight="1">
      <c r="H817" s="22" t="s">
        <v>26</v>
      </c>
      <c r="I817" s="434">
        <f>I816*M816*PI()*R816^2</f>
        <v>5890.4862254808622</v>
      </c>
      <c r="J817" s="434"/>
      <c r="K817" s="434"/>
      <c r="L817" s="23" t="s">
        <v>455</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588</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62" t="s">
        <v>198</v>
      </c>
      <c r="G826" s="262"/>
      <c r="H826" s="22" t="s">
        <v>26</v>
      </c>
      <c r="I826" s="262" t="s">
        <v>219</v>
      </c>
      <c r="J826" s="262"/>
      <c r="K826" s="22" t="s">
        <v>1</v>
      </c>
      <c r="L826" s="262" t="s">
        <v>220</v>
      </c>
      <c r="M826" s="262"/>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62" t="s">
        <v>220</v>
      </c>
      <c r="K828" s="262"/>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62" t="s">
        <v>219</v>
      </c>
      <c r="K829" s="262"/>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24" t="s">
        <v>223</v>
      </c>
      <c r="M831" s="524"/>
      <c r="N831" s="524"/>
      <c r="O831" s="524"/>
      <c r="P831" s="524"/>
      <c r="Q831" s="524"/>
      <c r="R831" s="524"/>
      <c r="S831" s="524"/>
      <c r="T831" s="524"/>
      <c r="U831" s="22" t="s">
        <v>2</v>
      </c>
      <c r="V831" s="262" t="s">
        <v>439</v>
      </c>
      <c r="W831" s="262"/>
      <c r="X831" s="525">
        <v>3</v>
      </c>
      <c r="Y831" s="525"/>
      <c r="Z831" s="524" t="s">
        <v>437</v>
      </c>
      <c r="AA831" s="524"/>
      <c r="AB831" s="435">
        <v>150</v>
      </c>
      <c r="AC831" s="435"/>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44" t="s">
        <v>224</v>
      </c>
      <c r="M832" s="444"/>
      <c r="N832" s="444"/>
      <c r="O832" s="444"/>
      <c r="P832" s="444"/>
      <c r="Q832" s="22" t="s">
        <v>2</v>
      </c>
      <c r="R832" s="262" t="s">
        <v>439</v>
      </c>
      <c r="S832" s="262"/>
      <c r="T832" s="435">
        <v>0.4</v>
      </c>
      <c r="U832" s="435"/>
      <c r="V832" s="524" t="s">
        <v>438</v>
      </c>
      <c r="W832" s="524"/>
      <c r="X832" s="435">
        <v>150</v>
      </c>
      <c r="Y832" s="435"/>
      <c r="Z832" s="436" t="s">
        <v>225</v>
      </c>
      <c r="AA832" s="436"/>
      <c r="AB832" s="96">
        <v>6</v>
      </c>
      <c r="AC832" s="524" t="s">
        <v>437</v>
      </c>
      <c r="AD832" s="524"/>
      <c r="AE832" s="435">
        <v>150</v>
      </c>
      <c r="AF832" s="435"/>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588</v>
      </c>
      <c r="BX839" s="107"/>
    </row>
    <row r="840" spans="1:76" s="40" customFormat="1" ht="15.75" customHeight="1">
      <c r="B840" s="107"/>
      <c r="BX840" s="107"/>
    </row>
    <row r="841" spans="1:76" s="23" customFormat="1" ht="15.75" customHeight="1">
      <c r="F841" s="28" t="s">
        <v>459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56" t="s">
        <v>428</v>
      </c>
      <c r="G842" s="302"/>
      <c r="H842" s="302"/>
      <c r="I842" s="302"/>
      <c r="J842" s="302"/>
      <c r="K842" s="302"/>
      <c r="L842" s="302"/>
      <c r="M842" s="302"/>
      <c r="N842" s="302"/>
      <c r="O842" s="302"/>
      <c r="P842" s="302"/>
      <c r="Q842" s="302"/>
      <c r="R842" s="302"/>
      <c r="S842" s="302"/>
      <c r="T842" s="457"/>
      <c r="U842" s="458" t="s">
        <v>429</v>
      </c>
      <c r="V842" s="258"/>
      <c r="W842" s="258"/>
      <c r="X842" s="258"/>
      <c r="Y842" s="258"/>
      <c r="Z842" s="258"/>
      <c r="AA842" s="258"/>
      <c r="AB842" s="258"/>
      <c r="AC842" s="258"/>
      <c r="AD842" s="258"/>
      <c r="AE842" s="258"/>
      <c r="AF842" s="258"/>
      <c r="AG842" s="258"/>
      <c r="AH842" s="258"/>
      <c r="AI842" s="259"/>
    </row>
    <row r="843" spans="1:76" s="23" customFormat="1" ht="15.75" customHeight="1">
      <c r="F843" s="287" t="s">
        <v>77</v>
      </c>
      <c r="G843" s="288"/>
      <c r="H843" s="291" t="s">
        <v>186</v>
      </c>
      <c r="I843" s="292"/>
      <c r="J843" s="292"/>
      <c r="K843" s="420" t="s">
        <v>230</v>
      </c>
      <c r="L843" s="332"/>
      <c r="M843" s="333"/>
      <c r="N843" s="420" t="s">
        <v>461</v>
      </c>
      <c r="O843" s="332"/>
      <c r="P843" s="333"/>
      <c r="Q843" s="420" t="s">
        <v>233</v>
      </c>
      <c r="R843" s="332"/>
      <c r="S843" s="332"/>
      <c r="T843" s="463"/>
      <c r="U843" s="417" t="s">
        <v>77</v>
      </c>
      <c r="V843" s="246"/>
      <c r="W843" s="452" t="s">
        <v>186</v>
      </c>
      <c r="X843" s="303"/>
      <c r="Y843" s="303"/>
      <c r="Z843" s="453" t="s">
        <v>230</v>
      </c>
      <c r="AA843" s="454"/>
      <c r="AB843" s="455"/>
      <c r="AC843" s="453" t="s">
        <v>461</v>
      </c>
      <c r="AD843" s="454"/>
      <c r="AE843" s="455"/>
      <c r="AF843" s="453" t="s">
        <v>233</v>
      </c>
      <c r="AG843" s="454"/>
      <c r="AH843" s="454"/>
      <c r="AI843" s="454"/>
    </row>
    <row r="844" spans="1:76" s="23" customFormat="1" ht="15.75" customHeight="1">
      <c r="F844" s="289"/>
      <c r="G844" s="290"/>
      <c r="H844" s="293"/>
      <c r="I844" s="293"/>
      <c r="J844" s="293"/>
      <c r="K844" s="421"/>
      <c r="L844" s="335"/>
      <c r="M844" s="287"/>
      <c r="N844" s="421"/>
      <c r="O844" s="335"/>
      <c r="P844" s="287"/>
      <c r="Q844" s="421"/>
      <c r="R844" s="335"/>
      <c r="S844" s="335"/>
      <c r="T844" s="464"/>
      <c r="U844" s="459"/>
      <c r="V844" s="290"/>
      <c r="W844" s="293"/>
      <c r="X844" s="293"/>
      <c r="Y844" s="293"/>
      <c r="Z844" s="421"/>
      <c r="AA844" s="335"/>
      <c r="AB844" s="287"/>
      <c r="AC844" s="421"/>
      <c r="AD844" s="335"/>
      <c r="AE844" s="287"/>
      <c r="AF844" s="421"/>
      <c r="AG844" s="335"/>
      <c r="AH844" s="335"/>
      <c r="AI844" s="335"/>
    </row>
    <row r="845" spans="1:76" s="23" customFormat="1" ht="15.75" customHeight="1">
      <c r="A845" s="110" t="str">
        <f t="shared" ref="A845:A860" si="121">IF(LEN(F845)+LEN(U845)=0,"×","")</f>
        <v/>
      </c>
      <c r="B845" s="100"/>
      <c r="F845" s="247">
        <v>2</v>
      </c>
      <c r="G845" s="223"/>
      <c r="H845" s="224">
        <v>3.4200000762939453</v>
      </c>
      <c r="I845" s="224"/>
      <c r="J845" s="224"/>
      <c r="K845" s="429" t="s">
        <v>406</v>
      </c>
      <c r="L845" s="430"/>
      <c r="M845" s="247"/>
      <c r="N845" s="431">
        <v>21</v>
      </c>
      <c r="O845" s="431"/>
      <c r="P845" s="431"/>
      <c r="Q845" s="432">
        <f>IF(N845="","",N845*H845*AE862)</f>
        <v>225.62918941419341</v>
      </c>
      <c r="R845" s="433"/>
      <c r="S845" s="433"/>
      <c r="T845" s="465"/>
      <c r="U845" s="447">
        <v>2</v>
      </c>
      <c r="V845" s="223"/>
      <c r="W845" s="224">
        <v>3.4200000762939453</v>
      </c>
      <c r="X845" s="224"/>
      <c r="Y845" s="224"/>
      <c r="Z845" s="429" t="s">
        <v>406</v>
      </c>
      <c r="AA845" s="430"/>
      <c r="AB845" s="247"/>
      <c r="AC845" s="431">
        <v>21</v>
      </c>
      <c r="AD845" s="431"/>
      <c r="AE845" s="431"/>
      <c r="AF845" s="432">
        <f>IF(AC845="","",AC845*W845*AE862)</f>
        <v>225.62918941419341</v>
      </c>
      <c r="AG845" s="433"/>
      <c r="AH845" s="433"/>
      <c r="AI845" s="433"/>
    </row>
    <row r="846" spans="1:76" s="23" customFormat="1" ht="15.75" customHeight="1">
      <c r="A846" s="110" t="str">
        <f t="shared" si="121"/>
        <v/>
      </c>
      <c r="B846" s="100"/>
      <c r="F846" s="239">
        <v>3</v>
      </c>
      <c r="G846" s="229"/>
      <c r="H846" s="221">
        <v>3.1500000953674316</v>
      </c>
      <c r="I846" s="221"/>
      <c r="J846" s="221"/>
      <c r="K846" s="460" t="s">
        <v>463</v>
      </c>
      <c r="L846" s="461"/>
      <c r="M846" s="239"/>
      <c r="N846" s="462">
        <v>0</v>
      </c>
      <c r="O846" s="462"/>
      <c r="P846" s="462"/>
      <c r="Q846" s="449">
        <f>IF(N846="","",N846*H846*AE862)</f>
        <v>0</v>
      </c>
      <c r="R846" s="450"/>
      <c r="S846" s="450"/>
      <c r="T846" s="451"/>
      <c r="U846" s="448">
        <v>3</v>
      </c>
      <c r="V846" s="229"/>
      <c r="W846" s="221">
        <v>3.1500000953674316</v>
      </c>
      <c r="X846" s="221"/>
      <c r="Y846" s="221"/>
      <c r="Z846" s="460" t="s">
        <v>463</v>
      </c>
      <c r="AA846" s="461"/>
      <c r="AB846" s="239"/>
      <c r="AC846" s="462">
        <v>0</v>
      </c>
      <c r="AD846" s="462"/>
      <c r="AE846" s="462"/>
      <c r="AF846" s="449">
        <f>IF(AC846="","",AC846*W846*AE862)</f>
        <v>0</v>
      </c>
      <c r="AG846" s="450"/>
      <c r="AH846" s="450"/>
      <c r="AI846" s="450"/>
    </row>
    <row r="847" spans="1:76" s="23" customFormat="1" ht="15.75" customHeight="1">
      <c r="A847" s="110" t="str">
        <f t="shared" si="121"/>
        <v/>
      </c>
      <c r="B847" s="100"/>
      <c r="F847" s="239">
        <v>4</v>
      </c>
      <c r="G847" s="229"/>
      <c r="H847" s="221">
        <v>5</v>
      </c>
      <c r="I847" s="221"/>
      <c r="J847" s="221"/>
      <c r="K847" s="460" t="s">
        <v>463</v>
      </c>
      <c r="L847" s="461"/>
      <c r="M847" s="239"/>
      <c r="N847" s="462">
        <v>15.8</v>
      </c>
      <c r="O847" s="462"/>
      <c r="P847" s="462"/>
      <c r="Q847" s="449">
        <f>IF(N847="","",N847*H847*AE862)</f>
        <v>248.18581963359367</v>
      </c>
      <c r="R847" s="450"/>
      <c r="S847" s="450"/>
      <c r="T847" s="451"/>
      <c r="U847" s="448">
        <v>4</v>
      </c>
      <c r="V847" s="229"/>
      <c r="W847" s="221">
        <v>5</v>
      </c>
      <c r="X847" s="221"/>
      <c r="Y847" s="221"/>
      <c r="Z847" s="460" t="s">
        <v>463</v>
      </c>
      <c r="AA847" s="461"/>
      <c r="AB847" s="239"/>
      <c r="AC847" s="462">
        <v>15.8</v>
      </c>
      <c r="AD847" s="462"/>
      <c r="AE847" s="462"/>
      <c r="AF847" s="449">
        <f>IF(AC847="","",AC847*W847*AE862)</f>
        <v>248.18581963359367</v>
      </c>
      <c r="AG847" s="450"/>
      <c r="AH847" s="450"/>
      <c r="AI847" s="450"/>
    </row>
    <row r="848" spans="1:76" s="23" customFormat="1" ht="15.75" customHeight="1">
      <c r="A848" s="110" t="str">
        <f t="shared" si="121"/>
        <v/>
      </c>
      <c r="B848" s="100"/>
      <c r="F848" s="239">
        <v>5</v>
      </c>
      <c r="G848" s="229"/>
      <c r="H848" s="221">
        <v>5</v>
      </c>
      <c r="I848" s="221"/>
      <c r="J848" s="221"/>
      <c r="K848" s="460" t="s">
        <v>463</v>
      </c>
      <c r="L848" s="461"/>
      <c r="M848" s="239"/>
      <c r="N848" s="462">
        <v>32</v>
      </c>
      <c r="O848" s="462"/>
      <c r="P848" s="462"/>
      <c r="Q848" s="449">
        <f>IF(N848="","",N848*H848*AE862)</f>
        <v>502.6548245743669</v>
      </c>
      <c r="R848" s="450"/>
      <c r="S848" s="450"/>
      <c r="T848" s="451"/>
      <c r="U848" s="448">
        <v>5</v>
      </c>
      <c r="V848" s="229"/>
      <c r="W848" s="221">
        <v>5</v>
      </c>
      <c r="X848" s="221"/>
      <c r="Y848" s="221"/>
      <c r="Z848" s="460" t="s">
        <v>463</v>
      </c>
      <c r="AA848" s="461"/>
      <c r="AB848" s="239"/>
      <c r="AC848" s="462">
        <v>32</v>
      </c>
      <c r="AD848" s="462"/>
      <c r="AE848" s="462"/>
      <c r="AF848" s="449">
        <f>IF(AC848="","",AC848*W848*AE862)</f>
        <v>502.6548245743669</v>
      </c>
      <c r="AG848" s="450"/>
      <c r="AH848" s="450"/>
      <c r="AI848" s="450"/>
    </row>
    <row r="849" spans="1:38" s="23" customFormat="1" ht="15.75" customHeight="1">
      <c r="A849" s="110" t="str">
        <f t="shared" si="121"/>
        <v/>
      </c>
      <c r="B849" s="100"/>
      <c r="F849" s="239">
        <v>6</v>
      </c>
      <c r="G849" s="229"/>
      <c r="H849" s="221">
        <v>5.1999998092651367</v>
      </c>
      <c r="I849" s="221"/>
      <c r="J849" s="221"/>
      <c r="K849" s="460" t="s">
        <v>463</v>
      </c>
      <c r="L849" s="461"/>
      <c r="M849" s="239"/>
      <c r="N849" s="462">
        <v>48.6</v>
      </c>
      <c r="O849" s="462"/>
      <c r="P849" s="462"/>
      <c r="Q849" s="449">
        <f>IF(N849="","",N849*H849*AE862)</f>
        <v>793.943266293546</v>
      </c>
      <c r="R849" s="450"/>
      <c r="S849" s="450"/>
      <c r="T849" s="451"/>
      <c r="U849" s="448">
        <v>6</v>
      </c>
      <c r="V849" s="229"/>
      <c r="W849" s="221">
        <v>5.1999998092651367</v>
      </c>
      <c r="X849" s="221"/>
      <c r="Y849" s="221"/>
      <c r="Z849" s="460" t="s">
        <v>463</v>
      </c>
      <c r="AA849" s="461"/>
      <c r="AB849" s="239"/>
      <c r="AC849" s="462">
        <v>48.6</v>
      </c>
      <c r="AD849" s="462"/>
      <c r="AE849" s="462"/>
      <c r="AF849" s="449">
        <f>IF(AC849="","",AC849*W849*AE862)</f>
        <v>793.943266293546</v>
      </c>
      <c r="AG849" s="450"/>
      <c r="AH849" s="450"/>
      <c r="AI849" s="450"/>
    </row>
    <row r="850" spans="1:38" s="23" customFormat="1" ht="15.75" customHeight="1">
      <c r="A850" s="110" t="str">
        <f t="shared" si="121"/>
        <v/>
      </c>
      <c r="B850" s="100"/>
      <c r="F850" s="239">
        <v>7</v>
      </c>
      <c r="G850" s="229"/>
      <c r="H850" s="221">
        <v>2.5499999523162842</v>
      </c>
      <c r="I850" s="221"/>
      <c r="J850" s="221"/>
      <c r="K850" s="460" t="s">
        <v>463</v>
      </c>
      <c r="L850" s="461"/>
      <c r="M850" s="239"/>
      <c r="N850" s="462">
        <v>12.8</v>
      </c>
      <c r="O850" s="462"/>
      <c r="P850" s="462"/>
      <c r="Q850" s="449">
        <f>IF(N850="","",N850*H850*AE862)</f>
        <v>102.54158229569487</v>
      </c>
      <c r="R850" s="450"/>
      <c r="S850" s="450"/>
      <c r="T850" s="451"/>
      <c r="U850" s="448">
        <v>7</v>
      </c>
      <c r="V850" s="229"/>
      <c r="W850" s="221">
        <v>2.5499999523162842</v>
      </c>
      <c r="X850" s="221"/>
      <c r="Y850" s="221"/>
      <c r="Z850" s="460" t="s">
        <v>463</v>
      </c>
      <c r="AA850" s="461"/>
      <c r="AB850" s="239"/>
      <c r="AC850" s="462">
        <v>12.8</v>
      </c>
      <c r="AD850" s="462"/>
      <c r="AE850" s="462"/>
      <c r="AF850" s="449">
        <f>IF(AC850="","",AC850*W850*AE862)</f>
        <v>102.54158229569487</v>
      </c>
      <c r="AG850" s="450"/>
      <c r="AH850" s="450"/>
      <c r="AI850" s="450"/>
    </row>
    <row r="851" spans="1:38" s="23" customFormat="1" ht="15.75" customHeight="1">
      <c r="A851" s="110" t="str">
        <f t="shared" si="121"/>
        <v/>
      </c>
      <c r="B851" s="100"/>
      <c r="F851" s="239">
        <v>8</v>
      </c>
      <c r="G851" s="229"/>
      <c r="H851" s="221">
        <v>3.7799999713897705</v>
      </c>
      <c r="I851" s="221"/>
      <c r="J851" s="221"/>
      <c r="K851" s="460" t="s">
        <v>463</v>
      </c>
      <c r="L851" s="461"/>
      <c r="M851" s="239"/>
      <c r="N851" s="462">
        <v>39.6</v>
      </c>
      <c r="O851" s="462"/>
      <c r="P851" s="462"/>
      <c r="Q851" s="449">
        <f>IF(N851="","",N851*H851*AE862)</f>
        <v>470.25871757123411</v>
      </c>
      <c r="R851" s="450"/>
      <c r="S851" s="450"/>
      <c r="T851" s="451"/>
      <c r="U851" s="448">
        <v>8</v>
      </c>
      <c r="V851" s="229"/>
      <c r="W851" s="221">
        <v>3.7799999713897705</v>
      </c>
      <c r="X851" s="221"/>
      <c r="Y851" s="221"/>
      <c r="Z851" s="460" t="s">
        <v>463</v>
      </c>
      <c r="AA851" s="461"/>
      <c r="AB851" s="239"/>
      <c r="AC851" s="462">
        <v>39.6</v>
      </c>
      <c r="AD851" s="462"/>
      <c r="AE851" s="462"/>
      <c r="AF851" s="449">
        <f>IF(AC851="","",AC851*W851*AE862)</f>
        <v>470.25871757123411</v>
      </c>
      <c r="AG851" s="450"/>
      <c r="AH851" s="450"/>
      <c r="AI851" s="450"/>
    </row>
    <row r="852" spans="1:38" s="23" customFormat="1" ht="15.75" customHeight="1">
      <c r="A852" s="110" t="str">
        <f t="shared" si="121"/>
        <v/>
      </c>
      <c r="B852" s="100"/>
      <c r="F852" s="239">
        <v>9</v>
      </c>
      <c r="G852" s="229"/>
      <c r="H852" s="221">
        <v>0.89999997615814209</v>
      </c>
      <c r="I852" s="221"/>
      <c r="J852" s="221"/>
      <c r="K852" s="460" t="s">
        <v>629</v>
      </c>
      <c r="L852" s="461"/>
      <c r="M852" s="239"/>
      <c r="N852" s="462">
        <v>150</v>
      </c>
      <c r="O852" s="462"/>
      <c r="P852" s="462"/>
      <c r="Q852" s="449">
        <f>IF(N852="","",N852*H852*AE862)</f>
        <v>424.11499699941123</v>
      </c>
      <c r="R852" s="450"/>
      <c r="S852" s="450"/>
      <c r="T852" s="451"/>
      <c r="U852" s="448">
        <v>9</v>
      </c>
      <c r="V852" s="229"/>
      <c r="W852" s="221">
        <v>1.8999999761581421</v>
      </c>
      <c r="X852" s="221"/>
      <c r="Y852" s="221"/>
      <c r="Z852" s="460" t="s">
        <v>629</v>
      </c>
      <c r="AA852" s="461"/>
      <c r="AB852" s="239"/>
      <c r="AC852" s="462">
        <v>150</v>
      </c>
      <c r="AD852" s="462"/>
      <c r="AE852" s="462"/>
      <c r="AF852" s="449">
        <f>IF(AC852="","",AC852*W852*AE862)</f>
        <v>895.35389503788019</v>
      </c>
      <c r="AG852" s="450"/>
      <c r="AH852" s="450"/>
      <c r="AI852" s="450"/>
    </row>
    <row r="853" spans="1:38" s="23" customFormat="1" ht="15.75" customHeight="1">
      <c r="A853" s="110" t="str">
        <f t="shared" si="121"/>
        <v/>
      </c>
      <c r="B853" s="100"/>
      <c r="F853" s="239">
        <v>9</v>
      </c>
      <c r="G853" s="229"/>
      <c r="H853" s="221">
        <v>1</v>
      </c>
      <c r="I853" s="221"/>
      <c r="J853" s="221"/>
      <c r="K853" s="460" t="s">
        <v>629</v>
      </c>
      <c r="L853" s="461"/>
      <c r="M853" s="239"/>
      <c r="N853" s="462">
        <v>0</v>
      </c>
      <c r="O853" s="462"/>
      <c r="P853" s="462"/>
      <c r="Q853" s="449">
        <f>IF(N853="","",N853*H853*AE862)</f>
        <v>0</v>
      </c>
      <c r="R853" s="450"/>
      <c r="S853" s="450"/>
      <c r="T853" s="451"/>
      <c r="U853" s="448"/>
      <c r="V853" s="229"/>
      <c r="W853" s="221"/>
      <c r="X853" s="221"/>
      <c r="Y853" s="221"/>
      <c r="Z853" s="460"/>
      <c r="AA853" s="461"/>
      <c r="AB853" s="239"/>
      <c r="AC853" s="462"/>
      <c r="AD853" s="462"/>
      <c r="AE853" s="462"/>
      <c r="AF853" s="449" t="str">
        <f>IF(AC853="","",AC853*W853*AE862)</f>
        <v/>
      </c>
      <c r="AG853" s="450"/>
      <c r="AH853" s="450"/>
      <c r="AI853" s="450"/>
    </row>
    <row r="854" spans="1:38" s="23" customFormat="1" ht="15.75" customHeight="1">
      <c r="A854" s="110" t="str">
        <f t="shared" si="121"/>
        <v>×</v>
      </c>
      <c r="B854" s="100"/>
      <c r="F854" s="239"/>
      <c r="G854" s="229"/>
      <c r="H854" s="221"/>
      <c r="I854" s="221"/>
      <c r="J854" s="221"/>
      <c r="K854" s="460"/>
      <c r="L854" s="461"/>
      <c r="M854" s="239"/>
      <c r="N854" s="462"/>
      <c r="O854" s="462"/>
      <c r="P854" s="462"/>
      <c r="Q854" s="449" t="str">
        <f>IF(N854="","",N854*H854*AE862)</f>
        <v/>
      </c>
      <c r="R854" s="450"/>
      <c r="S854" s="450"/>
      <c r="T854" s="451"/>
      <c r="U854" s="448"/>
      <c r="V854" s="229"/>
      <c r="W854" s="221"/>
      <c r="X854" s="221"/>
      <c r="Y854" s="221"/>
      <c r="Z854" s="460"/>
      <c r="AA854" s="461"/>
      <c r="AB854" s="239"/>
      <c r="AC854" s="462"/>
      <c r="AD854" s="462"/>
      <c r="AE854" s="462"/>
      <c r="AF854" s="449" t="str">
        <f>IF(AC854="","",AC854*W854*AE862)</f>
        <v/>
      </c>
      <c r="AG854" s="450"/>
      <c r="AH854" s="450"/>
      <c r="AI854" s="450"/>
    </row>
    <row r="855" spans="1:38" s="23" customFormat="1" ht="15.75" customHeight="1">
      <c r="A855" s="110" t="str">
        <f t="shared" si="121"/>
        <v>×</v>
      </c>
      <c r="B855" s="100"/>
      <c r="F855" s="239"/>
      <c r="G855" s="229"/>
      <c r="H855" s="221"/>
      <c r="I855" s="221"/>
      <c r="J855" s="221"/>
      <c r="K855" s="460"/>
      <c r="L855" s="461"/>
      <c r="M855" s="239"/>
      <c r="N855" s="462"/>
      <c r="O855" s="462"/>
      <c r="P855" s="462"/>
      <c r="Q855" s="449" t="str">
        <f>IF(N855="","",N855*H855*AE862)</f>
        <v/>
      </c>
      <c r="R855" s="450"/>
      <c r="S855" s="450"/>
      <c r="T855" s="451"/>
      <c r="U855" s="448"/>
      <c r="V855" s="229"/>
      <c r="W855" s="221"/>
      <c r="X855" s="221"/>
      <c r="Y855" s="221"/>
      <c r="Z855" s="460"/>
      <c r="AA855" s="461"/>
      <c r="AB855" s="239"/>
      <c r="AC855" s="462"/>
      <c r="AD855" s="462"/>
      <c r="AE855" s="462"/>
      <c r="AF855" s="449" t="str">
        <f>IF(AC855="","",AC855*W855*AE862)</f>
        <v/>
      </c>
      <c r="AG855" s="450"/>
      <c r="AH855" s="450"/>
      <c r="AI855" s="450"/>
    </row>
    <row r="856" spans="1:38" s="23" customFormat="1" ht="15.75" customHeight="1">
      <c r="A856" s="110" t="str">
        <f t="shared" si="121"/>
        <v>×</v>
      </c>
      <c r="B856" s="100"/>
      <c r="F856" s="239"/>
      <c r="G856" s="229"/>
      <c r="H856" s="221"/>
      <c r="I856" s="221"/>
      <c r="J856" s="221"/>
      <c r="K856" s="460"/>
      <c r="L856" s="461"/>
      <c r="M856" s="239"/>
      <c r="N856" s="462"/>
      <c r="O856" s="462"/>
      <c r="P856" s="462"/>
      <c r="Q856" s="449" t="str">
        <f>IF(N856="","",N856*H856*AE862)</f>
        <v/>
      </c>
      <c r="R856" s="450"/>
      <c r="S856" s="450"/>
      <c r="T856" s="451"/>
      <c r="U856" s="448"/>
      <c r="V856" s="229"/>
      <c r="W856" s="221"/>
      <c r="X856" s="221"/>
      <c r="Y856" s="221"/>
      <c r="Z856" s="460"/>
      <c r="AA856" s="461"/>
      <c r="AB856" s="239"/>
      <c r="AC856" s="462"/>
      <c r="AD856" s="462"/>
      <c r="AE856" s="462"/>
      <c r="AF856" s="449" t="str">
        <f>IF(AC856="","",AC856*W856*AE862)</f>
        <v/>
      </c>
      <c r="AG856" s="450"/>
      <c r="AH856" s="450"/>
      <c r="AI856" s="450"/>
    </row>
    <row r="857" spans="1:38" s="23" customFormat="1" ht="15.75" customHeight="1">
      <c r="A857" s="110" t="str">
        <f t="shared" si="121"/>
        <v>×</v>
      </c>
      <c r="B857" s="100"/>
      <c r="F857" s="239"/>
      <c r="G857" s="229"/>
      <c r="H857" s="221"/>
      <c r="I857" s="221"/>
      <c r="J857" s="221"/>
      <c r="K857" s="460"/>
      <c r="L857" s="461"/>
      <c r="M857" s="239"/>
      <c r="N857" s="462"/>
      <c r="O857" s="462"/>
      <c r="P857" s="462"/>
      <c r="Q857" s="449" t="str">
        <f>IF(N857="","",N857*H857*AE862)</f>
        <v/>
      </c>
      <c r="R857" s="450"/>
      <c r="S857" s="450"/>
      <c r="T857" s="451"/>
      <c r="U857" s="448"/>
      <c r="V857" s="229"/>
      <c r="W857" s="221"/>
      <c r="X857" s="221"/>
      <c r="Y857" s="221"/>
      <c r="Z857" s="460"/>
      <c r="AA857" s="461"/>
      <c r="AB857" s="239"/>
      <c r="AC857" s="462"/>
      <c r="AD857" s="462"/>
      <c r="AE857" s="462"/>
      <c r="AF857" s="449" t="str">
        <f>IF(AC857="","",AC857*W857*AE862)</f>
        <v/>
      </c>
      <c r="AG857" s="450"/>
      <c r="AH857" s="450"/>
      <c r="AI857" s="450"/>
    </row>
    <row r="858" spans="1:38" s="23" customFormat="1" ht="15.75" customHeight="1">
      <c r="A858" s="110" t="str">
        <f t="shared" si="121"/>
        <v>×</v>
      </c>
      <c r="B858" s="100"/>
      <c r="F858" s="239"/>
      <c r="G858" s="229"/>
      <c r="H858" s="221"/>
      <c r="I858" s="221"/>
      <c r="J858" s="221"/>
      <c r="K858" s="460"/>
      <c r="L858" s="461"/>
      <c r="M858" s="239"/>
      <c r="N858" s="462"/>
      <c r="O858" s="462"/>
      <c r="P858" s="462"/>
      <c r="Q858" s="449" t="str">
        <f>IF(N858="","",N858*H858*AE862)</f>
        <v/>
      </c>
      <c r="R858" s="450"/>
      <c r="S858" s="450"/>
      <c r="T858" s="451"/>
      <c r="U858" s="448"/>
      <c r="V858" s="229"/>
      <c r="W858" s="221"/>
      <c r="X858" s="221"/>
      <c r="Y858" s="221"/>
      <c r="Z858" s="460"/>
      <c r="AA858" s="461"/>
      <c r="AB858" s="239"/>
      <c r="AC858" s="462"/>
      <c r="AD858" s="462"/>
      <c r="AE858" s="462"/>
      <c r="AF858" s="449" t="str">
        <f>IF(AC858="","",AC858*W858*AE862)</f>
        <v/>
      </c>
      <c r="AG858" s="450"/>
      <c r="AH858" s="450"/>
      <c r="AI858" s="450"/>
    </row>
    <row r="859" spans="1:38" s="23" customFormat="1" ht="15.75" customHeight="1">
      <c r="A859" s="110" t="str">
        <f t="shared" si="121"/>
        <v>×</v>
      </c>
      <c r="B859" s="100"/>
      <c r="F859" s="239"/>
      <c r="G859" s="229"/>
      <c r="H859" s="221"/>
      <c r="I859" s="221"/>
      <c r="J859" s="221"/>
      <c r="K859" s="460"/>
      <c r="L859" s="461"/>
      <c r="M859" s="239"/>
      <c r="N859" s="462"/>
      <c r="O859" s="462"/>
      <c r="P859" s="462"/>
      <c r="Q859" s="449" t="str">
        <f>IF(N859="","",N859*H859*AE862)</f>
        <v/>
      </c>
      <c r="R859" s="450"/>
      <c r="S859" s="450"/>
      <c r="T859" s="451"/>
      <c r="U859" s="448"/>
      <c r="V859" s="229"/>
      <c r="W859" s="221"/>
      <c r="X859" s="221"/>
      <c r="Y859" s="221"/>
      <c r="Z859" s="460"/>
      <c r="AA859" s="461"/>
      <c r="AB859" s="239"/>
      <c r="AC859" s="462"/>
      <c r="AD859" s="462"/>
      <c r="AE859" s="462"/>
      <c r="AF859" s="449" t="str">
        <f>IF(AC859="","",AC859*W859*AE862)</f>
        <v/>
      </c>
      <c r="AG859" s="450"/>
      <c r="AH859" s="450"/>
      <c r="AI859" s="450"/>
    </row>
    <row r="860" spans="1:38" s="23" customFormat="1" ht="15.75" customHeight="1">
      <c r="A860" s="110" t="str">
        <f t="shared" si="121"/>
        <v>×</v>
      </c>
      <c r="B860" s="100"/>
      <c r="F860" s="239"/>
      <c r="G860" s="229"/>
      <c r="H860" s="221"/>
      <c r="I860" s="221"/>
      <c r="J860" s="221"/>
      <c r="K860" s="460"/>
      <c r="L860" s="461"/>
      <c r="M860" s="239"/>
      <c r="N860" s="462"/>
      <c r="O860" s="462"/>
      <c r="P860" s="462"/>
      <c r="Q860" s="449" t="str">
        <f>IF(N860="","",N860*H860*AE862)</f>
        <v/>
      </c>
      <c r="R860" s="450"/>
      <c r="S860" s="450"/>
      <c r="T860" s="451"/>
      <c r="U860" s="448"/>
      <c r="V860" s="229"/>
      <c r="W860" s="221"/>
      <c r="X860" s="221"/>
      <c r="Y860" s="221"/>
      <c r="Z860" s="460"/>
      <c r="AA860" s="461"/>
      <c r="AB860" s="239"/>
      <c r="AC860" s="462"/>
      <c r="AD860" s="462"/>
      <c r="AE860" s="462"/>
      <c r="AF860" s="449" t="str">
        <f>IF(AC860="","",AC860*W860*AE862)</f>
        <v/>
      </c>
      <c r="AG860" s="450"/>
      <c r="AH860" s="450"/>
      <c r="AI860" s="450"/>
    </row>
    <row r="861" spans="1:38" s="23" customFormat="1" ht="15.75" customHeight="1">
      <c r="A861" s="22"/>
      <c r="B861" s="100"/>
      <c r="F861" s="269" t="s">
        <v>462</v>
      </c>
      <c r="G861" s="270"/>
      <c r="H861" s="526">
        <f>ROUND(SUM(Q845:T860),1)</f>
        <v>2767.3</v>
      </c>
      <c r="I861" s="527"/>
      <c r="J861" s="527"/>
      <c r="K861" s="527"/>
      <c r="L861" s="527"/>
      <c r="M861" s="527"/>
      <c r="N861" s="527"/>
      <c r="O861" s="527"/>
      <c r="P861" s="527"/>
      <c r="Q861" s="527"/>
      <c r="R861" s="527"/>
      <c r="S861" s="527"/>
      <c r="T861" s="528"/>
      <c r="U861" s="509" t="s">
        <v>462</v>
      </c>
      <c r="V861" s="270"/>
      <c r="W861" s="526">
        <f>ROUND(SUM(AF845:AI860),1)</f>
        <v>3238.6</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38" t="s">
        <v>124</v>
      </c>
      <c r="AC862" s="23" t="s">
        <v>430</v>
      </c>
      <c r="AD862" s="22" t="s">
        <v>26</v>
      </c>
      <c r="AE862" s="325">
        <f>AE783</f>
        <v>3.1415926535897931</v>
      </c>
      <c r="AF862" s="325"/>
      <c r="AG862" s="325"/>
      <c r="AH862" s="29" t="s">
        <v>431</v>
      </c>
      <c r="AI862" s="22" t="s">
        <v>154</v>
      </c>
    </row>
    <row r="863" spans="1:38" s="23" customFormat="1" ht="15.75" customHeight="1">
      <c r="B863" s="100" t="s">
        <v>588</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6" t="s">
        <v>428</v>
      </c>
      <c r="G866" s="302"/>
      <c r="H866" s="302"/>
      <c r="I866" s="302"/>
      <c r="J866" s="302"/>
      <c r="K866" s="302"/>
      <c r="L866" s="302"/>
      <c r="M866" s="302"/>
      <c r="N866" s="302"/>
      <c r="O866" s="302"/>
      <c r="P866" s="302"/>
      <c r="Q866" s="302"/>
      <c r="R866" s="302"/>
      <c r="S866" s="302"/>
      <c r="T866" s="457"/>
      <c r="U866" s="458" t="s">
        <v>429</v>
      </c>
      <c r="V866" s="258"/>
      <c r="W866" s="258"/>
      <c r="X866" s="258"/>
      <c r="Y866" s="258"/>
      <c r="Z866" s="258"/>
      <c r="AA866" s="258"/>
      <c r="AB866" s="258"/>
      <c r="AC866" s="258"/>
      <c r="AD866" s="258"/>
      <c r="AE866" s="258"/>
      <c r="AF866" s="258"/>
      <c r="AG866" s="258"/>
      <c r="AH866" s="258"/>
      <c r="AI866" s="259"/>
    </row>
    <row r="867" spans="1:36" s="23" customFormat="1" ht="15.75" customHeight="1">
      <c r="F867" s="287" t="s">
        <v>77</v>
      </c>
      <c r="G867" s="288"/>
      <c r="H867" s="291" t="s">
        <v>186</v>
      </c>
      <c r="I867" s="292"/>
      <c r="J867" s="292"/>
      <c r="K867" s="420" t="s">
        <v>230</v>
      </c>
      <c r="L867" s="332"/>
      <c r="M867" s="333"/>
      <c r="N867" s="420" t="s">
        <v>461</v>
      </c>
      <c r="O867" s="332"/>
      <c r="P867" s="333"/>
      <c r="Q867" s="420" t="s">
        <v>233</v>
      </c>
      <c r="R867" s="332"/>
      <c r="S867" s="332"/>
      <c r="T867" s="463"/>
      <c r="U867" s="417" t="s">
        <v>77</v>
      </c>
      <c r="V867" s="246"/>
      <c r="W867" s="452" t="s">
        <v>186</v>
      </c>
      <c r="X867" s="303"/>
      <c r="Y867" s="303"/>
      <c r="Z867" s="453" t="s">
        <v>230</v>
      </c>
      <c r="AA867" s="454"/>
      <c r="AB867" s="455"/>
      <c r="AC867" s="453" t="s">
        <v>461</v>
      </c>
      <c r="AD867" s="454"/>
      <c r="AE867" s="455"/>
      <c r="AF867" s="453" t="s">
        <v>233</v>
      </c>
      <c r="AG867" s="454"/>
      <c r="AH867" s="454"/>
      <c r="AI867" s="454"/>
    </row>
    <row r="868" spans="1:36" s="23" customFormat="1" ht="15.75" customHeight="1">
      <c r="F868" s="289"/>
      <c r="G868" s="290"/>
      <c r="H868" s="293"/>
      <c r="I868" s="293"/>
      <c r="J868" s="293"/>
      <c r="K868" s="421"/>
      <c r="L868" s="335"/>
      <c r="M868" s="287"/>
      <c r="N868" s="421"/>
      <c r="O868" s="335"/>
      <c r="P868" s="287"/>
      <c r="Q868" s="421"/>
      <c r="R868" s="335"/>
      <c r="S868" s="335"/>
      <c r="T868" s="464"/>
      <c r="U868" s="459"/>
      <c r="V868" s="290"/>
      <c r="W868" s="293"/>
      <c r="X868" s="293"/>
      <c r="Y868" s="293"/>
      <c r="Z868" s="421"/>
      <c r="AA868" s="335"/>
      <c r="AB868" s="287"/>
      <c r="AC868" s="421"/>
      <c r="AD868" s="335"/>
      <c r="AE868" s="287"/>
      <c r="AF868" s="421"/>
      <c r="AG868" s="335"/>
      <c r="AH868" s="335"/>
      <c r="AI868" s="335"/>
    </row>
    <row r="869" spans="1:36" s="23" customFormat="1" ht="15.75" customHeight="1">
      <c r="A869" s="110" t="str">
        <f t="shared" ref="A869:A884" si="122">IF(LEN(F869)+LEN(U869)=0,"×","")</f>
        <v/>
      </c>
      <c r="B869" s="100"/>
      <c r="F869" s="247">
        <v>2</v>
      </c>
      <c r="G869" s="223"/>
      <c r="H869" s="224">
        <v>3.4200000762939453</v>
      </c>
      <c r="I869" s="224"/>
      <c r="J869" s="224"/>
      <c r="K869" s="429" t="s">
        <v>406</v>
      </c>
      <c r="L869" s="430"/>
      <c r="M869" s="247"/>
      <c r="N869" s="431">
        <v>21</v>
      </c>
      <c r="O869" s="431"/>
      <c r="P869" s="431"/>
      <c r="Q869" s="432">
        <f>IF(N869="","",N869*H869*AE886)</f>
        <v>225.62918941419341</v>
      </c>
      <c r="R869" s="433"/>
      <c r="S869" s="433"/>
      <c r="T869" s="465"/>
      <c r="U869" s="447">
        <v>2</v>
      </c>
      <c r="V869" s="223"/>
      <c r="W869" s="224">
        <v>3.4200000762939453</v>
      </c>
      <c r="X869" s="224"/>
      <c r="Y869" s="224"/>
      <c r="Z869" s="429" t="s">
        <v>406</v>
      </c>
      <c r="AA869" s="430"/>
      <c r="AB869" s="247"/>
      <c r="AC869" s="431">
        <v>21</v>
      </c>
      <c r="AD869" s="431"/>
      <c r="AE869" s="431"/>
      <c r="AF869" s="432">
        <f>IF(AC869="","",AC869*W869*AE886)</f>
        <v>225.62918941419341</v>
      </c>
      <c r="AG869" s="433"/>
      <c r="AH869" s="433"/>
      <c r="AI869" s="433"/>
    </row>
    <row r="870" spans="1:36" s="23" customFormat="1" ht="15.75" customHeight="1">
      <c r="A870" s="110" t="str">
        <f t="shared" si="122"/>
        <v/>
      </c>
      <c r="B870" s="100"/>
      <c r="F870" s="239">
        <v>3</v>
      </c>
      <c r="G870" s="229"/>
      <c r="H870" s="221">
        <v>3.1500000953674316</v>
      </c>
      <c r="I870" s="221"/>
      <c r="J870" s="221"/>
      <c r="K870" s="460" t="s">
        <v>463</v>
      </c>
      <c r="L870" s="461"/>
      <c r="M870" s="239"/>
      <c r="N870" s="462">
        <v>0</v>
      </c>
      <c r="O870" s="462"/>
      <c r="P870" s="462"/>
      <c r="Q870" s="449">
        <f>IF(N870="","",N870*H870*AE886)</f>
        <v>0</v>
      </c>
      <c r="R870" s="450"/>
      <c r="S870" s="450"/>
      <c r="T870" s="451"/>
      <c r="U870" s="448">
        <v>3</v>
      </c>
      <c r="V870" s="229"/>
      <c r="W870" s="221">
        <v>3.1500000953674316</v>
      </c>
      <c r="X870" s="221"/>
      <c r="Y870" s="221"/>
      <c r="Z870" s="460" t="s">
        <v>463</v>
      </c>
      <c r="AA870" s="461"/>
      <c r="AB870" s="239"/>
      <c r="AC870" s="462">
        <v>0</v>
      </c>
      <c r="AD870" s="462"/>
      <c r="AE870" s="462"/>
      <c r="AF870" s="449">
        <f>IF(AC870="","",AC870*W870*AE886)</f>
        <v>0</v>
      </c>
      <c r="AG870" s="450"/>
      <c r="AH870" s="450"/>
      <c r="AI870" s="450"/>
    </row>
    <row r="871" spans="1:36" s="23" customFormat="1" ht="15.75" customHeight="1">
      <c r="A871" s="110" t="str">
        <f t="shared" si="122"/>
        <v/>
      </c>
      <c r="B871" s="100"/>
      <c r="F871" s="239">
        <v>4</v>
      </c>
      <c r="G871" s="229"/>
      <c r="H871" s="221">
        <v>5</v>
      </c>
      <c r="I871" s="221"/>
      <c r="J871" s="221"/>
      <c r="K871" s="460" t="s">
        <v>463</v>
      </c>
      <c r="L871" s="461"/>
      <c r="M871" s="239"/>
      <c r="N871" s="462">
        <v>15.8</v>
      </c>
      <c r="O871" s="462"/>
      <c r="P871" s="462"/>
      <c r="Q871" s="449">
        <f>IF(N871="","",N871*H871*AE886)</f>
        <v>248.18581963359367</v>
      </c>
      <c r="R871" s="450"/>
      <c r="S871" s="450"/>
      <c r="T871" s="451"/>
      <c r="U871" s="448">
        <v>4</v>
      </c>
      <c r="V871" s="229"/>
      <c r="W871" s="221">
        <v>5</v>
      </c>
      <c r="X871" s="221"/>
      <c r="Y871" s="221"/>
      <c r="Z871" s="460" t="s">
        <v>463</v>
      </c>
      <c r="AA871" s="461"/>
      <c r="AB871" s="239"/>
      <c r="AC871" s="462">
        <v>15.8</v>
      </c>
      <c r="AD871" s="462"/>
      <c r="AE871" s="462"/>
      <c r="AF871" s="449">
        <f>IF(AC871="","",AC871*W871*AE886)</f>
        <v>248.18581963359367</v>
      </c>
      <c r="AG871" s="450"/>
      <c r="AH871" s="450"/>
      <c r="AI871" s="450"/>
    </row>
    <row r="872" spans="1:36" s="23" customFormat="1" ht="15.75" customHeight="1">
      <c r="A872" s="110" t="str">
        <f t="shared" si="122"/>
        <v/>
      </c>
      <c r="B872" s="100"/>
      <c r="F872" s="239">
        <v>5</v>
      </c>
      <c r="G872" s="229"/>
      <c r="H872" s="221">
        <v>5</v>
      </c>
      <c r="I872" s="221"/>
      <c r="J872" s="221"/>
      <c r="K872" s="460" t="s">
        <v>463</v>
      </c>
      <c r="L872" s="461"/>
      <c r="M872" s="239"/>
      <c r="N872" s="462">
        <v>32</v>
      </c>
      <c r="O872" s="462"/>
      <c r="P872" s="462"/>
      <c r="Q872" s="449">
        <f>IF(N872="","",N872*H872*AE886)</f>
        <v>502.6548245743669</v>
      </c>
      <c r="R872" s="450"/>
      <c r="S872" s="450"/>
      <c r="T872" s="451"/>
      <c r="U872" s="448">
        <v>5</v>
      </c>
      <c r="V872" s="229"/>
      <c r="W872" s="221">
        <v>5</v>
      </c>
      <c r="X872" s="221"/>
      <c r="Y872" s="221"/>
      <c r="Z872" s="460" t="s">
        <v>463</v>
      </c>
      <c r="AA872" s="461"/>
      <c r="AB872" s="239"/>
      <c r="AC872" s="462">
        <v>32</v>
      </c>
      <c r="AD872" s="462"/>
      <c r="AE872" s="462"/>
      <c r="AF872" s="449">
        <f>IF(AC872="","",AC872*W872*AE886)</f>
        <v>502.6548245743669</v>
      </c>
      <c r="AG872" s="450"/>
      <c r="AH872" s="450"/>
      <c r="AI872" s="450"/>
    </row>
    <row r="873" spans="1:36" s="23" customFormat="1" ht="15.75" customHeight="1">
      <c r="A873" s="110" t="str">
        <f t="shared" si="122"/>
        <v/>
      </c>
      <c r="B873" s="100"/>
      <c r="F873" s="239">
        <v>6</v>
      </c>
      <c r="G873" s="229"/>
      <c r="H873" s="221">
        <v>5.1999998092651367</v>
      </c>
      <c r="I873" s="221"/>
      <c r="J873" s="221"/>
      <c r="K873" s="460" t="s">
        <v>463</v>
      </c>
      <c r="L873" s="461"/>
      <c r="M873" s="239"/>
      <c r="N873" s="462">
        <v>48.6</v>
      </c>
      <c r="O873" s="462"/>
      <c r="P873" s="462"/>
      <c r="Q873" s="449">
        <f>IF(N873="","",N873*H873*AE886)</f>
        <v>793.943266293546</v>
      </c>
      <c r="R873" s="450"/>
      <c r="S873" s="450"/>
      <c r="T873" s="451"/>
      <c r="U873" s="448">
        <v>6</v>
      </c>
      <c r="V873" s="229"/>
      <c r="W873" s="221">
        <v>5.1999998092651367</v>
      </c>
      <c r="X873" s="221"/>
      <c r="Y873" s="221"/>
      <c r="Z873" s="460" t="s">
        <v>463</v>
      </c>
      <c r="AA873" s="461"/>
      <c r="AB873" s="239"/>
      <c r="AC873" s="462">
        <v>48.6</v>
      </c>
      <c r="AD873" s="462"/>
      <c r="AE873" s="462"/>
      <c r="AF873" s="449">
        <f>IF(AC873="","",AC873*W873*AE886)</f>
        <v>793.943266293546</v>
      </c>
      <c r="AG873" s="450"/>
      <c r="AH873" s="450"/>
      <c r="AI873" s="450"/>
    </row>
    <row r="874" spans="1:36" s="23" customFormat="1" ht="15.75" customHeight="1">
      <c r="A874" s="110" t="str">
        <f t="shared" si="122"/>
        <v/>
      </c>
      <c r="B874" s="100"/>
      <c r="F874" s="239">
        <v>7</v>
      </c>
      <c r="G874" s="229"/>
      <c r="H874" s="221">
        <v>2.5499999523162842</v>
      </c>
      <c r="I874" s="221"/>
      <c r="J874" s="221"/>
      <c r="K874" s="460" t="s">
        <v>463</v>
      </c>
      <c r="L874" s="461"/>
      <c r="M874" s="239"/>
      <c r="N874" s="462">
        <v>12.8</v>
      </c>
      <c r="O874" s="462"/>
      <c r="P874" s="462"/>
      <c r="Q874" s="449">
        <f>IF(N874="","",N874*H874*AE886)</f>
        <v>102.54158229569487</v>
      </c>
      <c r="R874" s="450"/>
      <c r="S874" s="450"/>
      <c r="T874" s="451"/>
      <c r="U874" s="448">
        <v>7</v>
      </c>
      <c r="V874" s="229"/>
      <c r="W874" s="221">
        <v>2.5499999523162842</v>
      </c>
      <c r="X874" s="221"/>
      <c r="Y874" s="221"/>
      <c r="Z874" s="460" t="s">
        <v>463</v>
      </c>
      <c r="AA874" s="461"/>
      <c r="AB874" s="239"/>
      <c r="AC874" s="462">
        <v>12.8</v>
      </c>
      <c r="AD874" s="462"/>
      <c r="AE874" s="462"/>
      <c r="AF874" s="449">
        <f>IF(AC874="","",AC874*W874*AE886)</f>
        <v>102.54158229569487</v>
      </c>
      <c r="AG874" s="450"/>
      <c r="AH874" s="450"/>
      <c r="AI874" s="450"/>
    </row>
    <row r="875" spans="1:36" s="23" customFormat="1" ht="15.75" customHeight="1">
      <c r="A875" s="110" t="str">
        <f t="shared" si="122"/>
        <v/>
      </c>
      <c r="B875" s="100"/>
      <c r="F875" s="239">
        <v>8</v>
      </c>
      <c r="G875" s="229"/>
      <c r="H875" s="221">
        <v>3.7799999713897705</v>
      </c>
      <c r="I875" s="221"/>
      <c r="J875" s="221"/>
      <c r="K875" s="460" t="s">
        <v>463</v>
      </c>
      <c r="L875" s="461"/>
      <c r="M875" s="239"/>
      <c r="N875" s="462">
        <v>39.6</v>
      </c>
      <c r="O875" s="462"/>
      <c r="P875" s="462"/>
      <c r="Q875" s="449">
        <f>IF(N875="","",N875*H875*AE886)</f>
        <v>470.25871757123411</v>
      </c>
      <c r="R875" s="450"/>
      <c r="S875" s="450"/>
      <c r="T875" s="451"/>
      <c r="U875" s="448">
        <v>8</v>
      </c>
      <c r="V875" s="229"/>
      <c r="W875" s="221">
        <v>3.7799999713897705</v>
      </c>
      <c r="X875" s="221"/>
      <c r="Y875" s="221"/>
      <c r="Z875" s="460" t="s">
        <v>463</v>
      </c>
      <c r="AA875" s="461"/>
      <c r="AB875" s="239"/>
      <c r="AC875" s="462">
        <v>39.6</v>
      </c>
      <c r="AD875" s="462"/>
      <c r="AE875" s="462"/>
      <c r="AF875" s="449">
        <f>IF(AC875="","",AC875*W875*AE886)</f>
        <v>470.25871757123411</v>
      </c>
      <c r="AG875" s="450"/>
      <c r="AH875" s="450"/>
      <c r="AI875" s="450"/>
    </row>
    <row r="876" spans="1:36" s="23" customFormat="1" ht="15.75" customHeight="1">
      <c r="A876" s="110" t="str">
        <f t="shared" si="122"/>
        <v/>
      </c>
      <c r="B876" s="100"/>
      <c r="F876" s="239">
        <v>9</v>
      </c>
      <c r="G876" s="229"/>
      <c r="H876" s="221">
        <v>0.89999997615814209</v>
      </c>
      <c r="I876" s="221"/>
      <c r="J876" s="221"/>
      <c r="K876" s="460" t="s">
        <v>629</v>
      </c>
      <c r="L876" s="461"/>
      <c r="M876" s="239"/>
      <c r="N876" s="462">
        <v>150</v>
      </c>
      <c r="O876" s="462"/>
      <c r="P876" s="462"/>
      <c r="Q876" s="449">
        <f>IF(N876="","",N876*H876*AE886)</f>
        <v>424.11499699941123</v>
      </c>
      <c r="R876" s="450"/>
      <c r="S876" s="450"/>
      <c r="T876" s="451"/>
      <c r="U876" s="448">
        <v>9</v>
      </c>
      <c r="V876" s="229"/>
      <c r="W876" s="221">
        <v>1.8999999761581421</v>
      </c>
      <c r="X876" s="221"/>
      <c r="Y876" s="221"/>
      <c r="Z876" s="460" t="s">
        <v>629</v>
      </c>
      <c r="AA876" s="461"/>
      <c r="AB876" s="239"/>
      <c r="AC876" s="462">
        <v>150</v>
      </c>
      <c r="AD876" s="462"/>
      <c r="AE876" s="462"/>
      <c r="AF876" s="449">
        <f>IF(AC876="","",AC876*W876*AE886)</f>
        <v>895.35389503788019</v>
      </c>
      <c r="AG876" s="450"/>
      <c r="AH876" s="450"/>
      <c r="AI876" s="450"/>
    </row>
    <row r="877" spans="1:36" s="23" customFormat="1" ht="15.75" customHeight="1">
      <c r="A877" s="110" t="str">
        <f t="shared" si="122"/>
        <v/>
      </c>
      <c r="B877" s="100"/>
      <c r="F877" s="239">
        <v>9</v>
      </c>
      <c r="G877" s="229"/>
      <c r="H877" s="221">
        <v>1</v>
      </c>
      <c r="I877" s="221"/>
      <c r="J877" s="221"/>
      <c r="K877" s="460" t="s">
        <v>629</v>
      </c>
      <c r="L877" s="461"/>
      <c r="M877" s="239"/>
      <c r="N877" s="462">
        <v>0</v>
      </c>
      <c r="O877" s="462"/>
      <c r="P877" s="462"/>
      <c r="Q877" s="449">
        <f>IF(N877="","",N877*H877*AE886)</f>
        <v>0</v>
      </c>
      <c r="R877" s="450"/>
      <c r="S877" s="450"/>
      <c r="T877" s="451"/>
      <c r="U877" s="448"/>
      <c r="V877" s="229"/>
      <c r="W877" s="221"/>
      <c r="X877" s="221"/>
      <c r="Y877" s="221"/>
      <c r="Z877" s="460"/>
      <c r="AA877" s="461"/>
      <c r="AB877" s="239"/>
      <c r="AC877" s="462"/>
      <c r="AD877" s="462"/>
      <c r="AE877" s="462"/>
      <c r="AF877" s="449" t="str">
        <f>IF(AC877="","",AC877*W877*AE886)</f>
        <v/>
      </c>
      <c r="AG877" s="450"/>
      <c r="AH877" s="450"/>
      <c r="AI877" s="450"/>
    </row>
    <row r="878" spans="1:36" s="23" customFormat="1" ht="15.75" customHeight="1">
      <c r="A878" s="110" t="str">
        <f t="shared" si="122"/>
        <v>×</v>
      </c>
      <c r="B878" s="100"/>
      <c r="F878" s="239"/>
      <c r="G878" s="229"/>
      <c r="H878" s="221"/>
      <c r="I878" s="221"/>
      <c r="J878" s="221"/>
      <c r="K878" s="460"/>
      <c r="L878" s="461"/>
      <c r="M878" s="239"/>
      <c r="N878" s="462"/>
      <c r="O878" s="462"/>
      <c r="P878" s="462"/>
      <c r="Q878" s="449" t="str">
        <f>IF(N878="","",N878*H878*AE886)</f>
        <v/>
      </c>
      <c r="R878" s="450"/>
      <c r="S878" s="450"/>
      <c r="T878" s="451"/>
      <c r="U878" s="448"/>
      <c r="V878" s="229"/>
      <c r="W878" s="221"/>
      <c r="X878" s="221"/>
      <c r="Y878" s="221"/>
      <c r="Z878" s="460"/>
      <c r="AA878" s="461"/>
      <c r="AB878" s="239"/>
      <c r="AC878" s="462"/>
      <c r="AD878" s="462"/>
      <c r="AE878" s="462"/>
      <c r="AF878" s="449" t="str">
        <f>IF(AC878="","",AC878*W878*AE886)</f>
        <v/>
      </c>
      <c r="AG878" s="450"/>
      <c r="AH878" s="450"/>
      <c r="AI878" s="450"/>
    </row>
    <row r="879" spans="1:36" s="23" customFormat="1" ht="15.75" customHeight="1">
      <c r="A879" s="110" t="str">
        <f t="shared" si="122"/>
        <v>×</v>
      </c>
      <c r="B879" s="100"/>
      <c r="F879" s="239"/>
      <c r="G879" s="229"/>
      <c r="H879" s="221"/>
      <c r="I879" s="221"/>
      <c r="J879" s="221"/>
      <c r="K879" s="460"/>
      <c r="L879" s="461"/>
      <c r="M879" s="239"/>
      <c r="N879" s="462"/>
      <c r="O879" s="462"/>
      <c r="P879" s="462"/>
      <c r="Q879" s="449" t="str">
        <f>IF(N879="","",N879*H879*AE886)</f>
        <v/>
      </c>
      <c r="R879" s="450"/>
      <c r="S879" s="450"/>
      <c r="T879" s="451"/>
      <c r="U879" s="448"/>
      <c r="V879" s="229"/>
      <c r="W879" s="221"/>
      <c r="X879" s="221"/>
      <c r="Y879" s="221"/>
      <c r="Z879" s="460"/>
      <c r="AA879" s="461"/>
      <c r="AB879" s="239"/>
      <c r="AC879" s="462"/>
      <c r="AD879" s="462"/>
      <c r="AE879" s="462"/>
      <c r="AF879" s="449" t="str">
        <f>IF(AC879="","",AC879*W879*AE886)</f>
        <v/>
      </c>
      <c r="AG879" s="450"/>
      <c r="AH879" s="450"/>
      <c r="AI879" s="450"/>
    </row>
    <row r="880" spans="1:36" s="23" customFormat="1" ht="15.75" customHeight="1">
      <c r="A880" s="110" t="str">
        <f t="shared" si="122"/>
        <v>×</v>
      </c>
      <c r="B880" s="100"/>
      <c r="F880" s="239"/>
      <c r="G880" s="229"/>
      <c r="H880" s="221"/>
      <c r="I880" s="221"/>
      <c r="J880" s="221"/>
      <c r="K880" s="460"/>
      <c r="L880" s="461"/>
      <c r="M880" s="239"/>
      <c r="N880" s="462"/>
      <c r="O880" s="462"/>
      <c r="P880" s="462"/>
      <c r="Q880" s="449" t="str">
        <f>IF(N880="","",N880*H880*AE886)</f>
        <v/>
      </c>
      <c r="R880" s="450"/>
      <c r="S880" s="450"/>
      <c r="T880" s="451"/>
      <c r="U880" s="448"/>
      <c r="V880" s="229"/>
      <c r="W880" s="221"/>
      <c r="X880" s="221"/>
      <c r="Y880" s="221"/>
      <c r="Z880" s="460"/>
      <c r="AA880" s="461"/>
      <c r="AB880" s="239"/>
      <c r="AC880" s="462"/>
      <c r="AD880" s="462"/>
      <c r="AE880" s="462"/>
      <c r="AF880" s="449" t="str">
        <f>IF(AC880="","",AC880*W880*AE886)</f>
        <v/>
      </c>
      <c r="AG880" s="450"/>
      <c r="AH880" s="450"/>
      <c r="AI880" s="450"/>
    </row>
    <row r="881" spans="1:40" s="23" customFormat="1" ht="15.75" customHeight="1">
      <c r="A881" s="110" t="str">
        <f t="shared" si="122"/>
        <v>×</v>
      </c>
      <c r="B881" s="100"/>
      <c r="F881" s="239"/>
      <c r="G881" s="229"/>
      <c r="H881" s="221"/>
      <c r="I881" s="221"/>
      <c r="J881" s="221"/>
      <c r="K881" s="460"/>
      <c r="L881" s="461"/>
      <c r="M881" s="239"/>
      <c r="N881" s="462"/>
      <c r="O881" s="462"/>
      <c r="P881" s="462"/>
      <c r="Q881" s="449" t="str">
        <f>IF(N881="","",N881*H881*AE886)</f>
        <v/>
      </c>
      <c r="R881" s="450"/>
      <c r="S881" s="450"/>
      <c r="T881" s="451"/>
      <c r="U881" s="448"/>
      <c r="V881" s="229"/>
      <c r="W881" s="221"/>
      <c r="X881" s="221"/>
      <c r="Y881" s="221"/>
      <c r="Z881" s="460"/>
      <c r="AA881" s="461"/>
      <c r="AB881" s="239"/>
      <c r="AC881" s="462"/>
      <c r="AD881" s="462"/>
      <c r="AE881" s="462"/>
      <c r="AF881" s="449" t="str">
        <f>IF(AC881="","",AC881*W881*AE886)</f>
        <v/>
      </c>
      <c r="AG881" s="450"/>
      <c r="AH881" s="450"/>
      <c r="AI881" s="450"/>
    </row>
    <row r="882" spans="1:40" s="23" customFormat="1" ht="15.75" customHeight="1">
      <c r="A882" s="110" t="str">
        <f t="shared" si="122"/>
        <v>×</v>
      </c>
      <c r="B882" s="100"/>
      <c r="F882" s="239"/>
      <c r="G882" s="229"/>
      <c r="H882" s="221"/>
      <c r="I882" s="221"/>
      <c r="J882" s="221"/>
      <c r="K882" s="460"/>
      <c r="L882" s="461"/>
      <c r="M882" s="239"/>
      <c r="N882" s="462"/>
      <c r="O882" s="462"/>
      <c r="P882" s="462"/>
      <c r="Q882" s="449" t="str">
        <f>IF(N882="","",N882*H882*AE886)</f>
        <v/>
      </c>
      <c r="R882" s="450"/>
      <c r="S882" s="450"/>
      <c r="T882" s="451"/>
      <c r="U882" s="448"/>
      <c r="V882" s="229"/>
      <c r="W882" s="221"/>
      <c r="X882" s="221"/>
      <c r="Y882" s="221"/>
      <c r="Z882" s="460"/>
      <c r="AA882" s="461"/>
      <c r="AB882" s="239"/>
      <c r="AC882" s="462"/>
      <c r="AD882" s="462"/>
      <c r="AE882" s="462"/>
      <c r="AF882" s="449" t="str">
        <f>IF(AC882="","",AC882*W882*AE886)</f>
        <v/>
      </c>
      <c r="AG882" s="450"/>
      <c r="AH882" s="450"/>
      <c r="AI882" s="450"/>
    </row>
    <row r="883" spans="1:40" s="23" customFormat="1" ht="15.75" customHeight="1">
      <c r="A883" s="110" t="str">
        <f t="shared" si="122"/>
        <v>×</v>
      </c>
      <c r="B883" s="100"/>
      <c r="F883" s="239"/>
      <c r="G883" s="229"/>
      <c r="H883" s="221"/>
      <c r="I883" s="221"/>
      <c r="J883" s="221"/>
      <c r="K883" s="460"/>
      <c r="L883" s="461"/>
      <c r="M883" s="239"/>
      <c r="N883" s="462"/>
      <c r="O883" s="462"/>
      <c r="P883" s="462"/>
      <c r="Q883" s="449" t="str">
        <f>IF(N883="","",N883*H883*AE886)</f>
        <v/>
      </c>
      <c r="R883" s="450"/>
      <c r="S883" s="450"/>
      <c r="T883" s="451"/>
      <c r="U883" s="448"/>
      <c r="V883" s="229"/>
      <c r="W883" s="221"/>
      <c r="X883" s="221"/>
      <c r="Y883" s="221"/>
      <c r="Z883" s="460"/>
      <c r="AA883" s="461"/>
      <c r="AB883" s="239"/>
      <c r="AC883" s="462"/>
      <c r="AD883" s="462"/>
      <c r="AE883" s="462"/>
      <c r="AF883" s="449" t="str">
        <f>IF(AC883="","",AC883*W883*AE886)</f>
        <v/>
      </c>
      <c r="AG883" s="450"/>
      <c r="AH883" s="450"/>
      <c r="AI883" s="450"/>
    </row>
    <row r="884" spans="1:40" s="23" customFormat="1" ht="15.75" customHeight="1">
      <c r="A884" s="110" t="str">
        <f t="shared" si="122"/>
        <v>×</v>
      </c>
      <c r="B884" s="100"/>
      <c r="F884" s="239"/>
      <c r="G884" s="229"/>
      <c r="H884" s="221"/>
      <c r="I884" s="221"/>
      <c r="J884" s="221"/>
      <c r="K884" s="460"/>
      <c r="L884" s="461"/>
      <c r="M884" s="239"/>
      <c r="N884" s="462"/>
      <c r="O884" s="462"/>
      <c r="P884" s="462"/>
      <c r="Q884" s="449" t="str">
        <f>IF(N884="","",N884*H884*AE886)</f>
        <v/>
      </c>
      <c r="R884" s="450"/>
      <c r="S884" s="450"/>
      <c r="T884" s="451"/>
      <c r="U884" s="448"/>
      <c r="V884" s="229"/>
      <c r="W884" s="221"/>
      <c r="X884" s="221"/>
      <c r="Y884" s="221"/>
      <c r="Z884" s="460"/>
      <c r="AA884" s="461"/>
      <c r="AB884" s="239"/>
      <c r="AC884" s="462"/>
      <c r="AD884" s="462"/>
      <c r="AE884" s="462"/>
      <c r="AF884" s="449" t="str">
        <f>IF(AC884="","",AC884*W884*AE886)</f>
        <v/>
      </c>
      <c r="AG884" s="450"/>
      <c r="AH884" s="450"/>
      <c r="AI884" s="450"/>
    </row>
    <row r="885" spans="1:40" s="23" customFormat="1" ht="15.75" customHeight="1">
      <c r="A885" s="22"/>
      <c r="B885" s="100"/>
      <c r="F885" s="269" t="s">
        <v>462</v>
      </c>
      <c r="G885" s="270"/>
      <c r="H885" s="526">
        <f>ROUND(SUM(Q869:T884),1)</f>
        <v>2767.3</v>
      </c>
      <c r="I885" s="527"/>
      <c r="J885" s="527"/>
      <c r="K885" s="527"/>
      <c r="L885" s="527"/>
      <c r="M885" s="527"/>
      <c r="N885" s="527"/>
      <c r="O885" s="527"/>
      <c r="P885" s="527"/>
      <c r="Q885" s="527"/>
      <c r="R885" s="527"/>
      <c r="S885" s="527"/>
      <c r="T885" s="528"/>
      <c r="U885" s="509" t="s">
        <v>462</v>
      </c>
      <c r="V885" s="270"/>
      <c r="W885" s="526">
        <f>ROUND(SUM(AF869:AI884),1)</f>
        <v>3238.6</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38" t="s">
        <v>124</v>
      </c>
      <c r="AC886" s="23" t="s">
        <v>430</v>
      </c>
      <c r="AD886" s="22" t="s">
        <v>26</v>
      </c>
      <c r="AE886" s="325">
        <f>AE862</f>
        <v>3.1415926535897931</v>
      </c>
      <c r="AF886" s="325"/>
      <c r="AG886" s="325"/>
      <c r="AH886" s="29" t="s">
        <v>431</v>
      </c>
      <c r="AI886" s="22" t="s">
        <v>154</v>
      </c>
    </row>
    <row r="887" spans="1:40" s="23" customFormat="1" ht="15.75" customHeight="1">
      <c r="B887" s="100" t="s">
        <v>588</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6" t="s">
        <v>428</v>
      </c>
      <c r="G890" s="302"/>
      <c r="H890" s="302"/>
      <c r="I890" s="302"/>
      <c r="J890" s="302"/>
      <c r="K890" s="302"/>
      <c r="L890" s="302"/>
      <c r="M890" s="302"/>
      <c r="N890" s="302"/>
      <c r="O890" s="302"/>
      <c r="P890" s="302"/>
      <c r="Q890" s="302"/>
      <c r="R890" s="302"/>
      <c r="S890" s="302"/>
      <c r="T890" s="457"/>
      <c r="U890" s="458" t="s">
        <v>429</v>
      </c>
      <c r="V890" s="258"/>
      <c r="W890" s="258"/>
      <c r="X890" s="258"/>
      <c r="Y890" s="258"/>
      <c r="Z890" s="258"/>
      <c r="AA890" s="258"/>
      <c r="AB890" s="258"/>
      <c r="AC890" s="258"/>
      <c r="AD890" s="258"/>
      <c r="AE890" s="258"/>
      <c r="AF890" s="258"/>
      <c r="AG890" s="258"/>
      <c r="AH890" s="258"/>
      <c r="AI890" s="259"/>
    </row>
    <row r="891" spans="1:40" s="23" customFormat="1" ht="15.75" customHeight="1">
      <c r="F891" s="287" t="s">
        <v>77</v>
      </c>
      <c r="G891" s="288"/>
      <c r="H891" s="291" t="s">
        <v>186</v>
      </c>
      <c r="I891" s="292"/>
      <c r="J891" s="292"/>
      <c r="K891" s="420" t="s">
        <v>230</v>
      </c>
      <c r="L891" s="332"/>
      <c r="M891" s="333"/>
      <c r="N891" s="420" t="s">
        <v>461</v>
      </c>
      <c r="O891" s="332"/>
      <c r="P891" s="333"/>
      <c r="Q891" s="420" t="s">
        <v>233</v>
      </c>
      <c r="R891" s="332"/>
      <c r="S891" s="332"/>
      <c r="T891" s="463"/>
      <c r="U891" s="417" t="s">
        <v>77</v>
      </c>
      <c r="V891" s="246"/>
      <c r="W891" s="452" t="s">
        <v>186</v>
      </c>
      <c r="X891" s="303"/>
      <c r="Y891" s="303"/>
      <c r="Z891" s="453" t="s">
        <v>230</v>
      </c>
      <c r="AA891" s="454"/>
      <c r="AB891" s="455"/>
      <c r="AC891" s="453" t="s">
        <v>461</v>
      </c>
      <c r="AD891" s="454"/>
      <c r="AE891" s="455"/>
      <c r="AF891" s="453" t="s">
        <v>233</v>
      </c>
      <c r="AG891" s="454"/>
      <c r="AH891" s="454"/>
      <c r="AI891" s="454"/>
    </row>
    <row r="892" spans="1:40" s="23" customFormat="1" ht="15.75" customHeight="1">
      <c r="F892" s="289"/>
      <c r="G892" s="290"/>
      <c r="H892" s="293"/>
      <c r="I892" s="293"/>
      <c r="J892" s="293"/>
      <c r="K892" s="421"/>
      <c r="L892" s="335"/>
      <c r="M892" s="287"/>
      <c r="N892" s="421"/>
      <c r="O892" s="335"/>
      <c r="P892" s="287"/>
      <c r="Q892" s="421"/>
      <c r="R892" s="335"/>
      <c r="S892" s="335"/>
      <c r="T892" s="464"/>
      <c r="U892" s="459"/>
      <c r="V892" s="290"/>
      <c r="W892" s="293"/>
      <c r="X892" s="293"/>
      <c r="Y892" s="293"/>
      <c r="Z892" s="421"/>
      <c r="AA892" s="335"/>
      <c r="AB892" s="287"/>
      <c r="AC892" s="421"/>
      <c r="AD892" s="335"/>
      <c r="AE892" s="287"/>
      <c r="AF892" s="421"/>
      <c r="AG892" s="335"/>
      <c r="AH892" s="335"/>
      <c r="AI892" s="335"/>
    </row>
    <row r="893" spans="1:40" s="23" customFormat="1" ht="15.75" customHeight="1">
      <c r="A893" s="110" t="str">
        <f t="shared" ref="A893:A908" si="123">IF(LEN(F893)+LEN(U893)=0,"×","")</f>
        <v/>
      </c>
      <c r="B893" s="100"/>
      <c r="F893" s="247">
        <v>2</v>
      </c>
      <c r="G893" s="223"/>
      <c r="H893" s="224">
        <v>3.4200000762939453</v>
      </c>
      <c r="I893" s="224"/>
      <c r="J893" s="224"/>
      <c r="K893" s="429" t="s">
        <v>406</v>
      </c>
      <c r="L893" s="430"/>
      <c r="M893" s="247"/>
      <c r="N893" s="431">
        <v>0</v>
      </c>
      <c r="O893" s="431"/>
      <c r="P893" s="431"/>
      <c r="Q893" s="432">
        <f>IF(N893="","",N893*H893*AE910)</f>
        <v>0</v>
      </c>
      <c r="R893" s="433"/>
      <c r="S893" s="433"/>
      <c r="T893" s="465"/>
      <c r="U893" s="447">
        <v>2</v>
      </c>
      <c r="V893" s="223"/>
      <c r="W893" s="224">
        <v>3.4200000762939453</v>
      </c>
      <c r="X893" s="224"/>
      <c r="Y893" s="224"/>
      <c r="Z893" s="429" t="s">
        <v>406</v>
      </c>
      <c r="AA893" s="430"/>
      <c r="AB893" s="247"/>
      <c r="AC893" s="431">
        <v>0</v>
      </c>
      <c r="AD893" s="431"/>
      <c r="AE893" s="431"/>
      <c r="AF893" s="432">
        <f>IF(AC893="","",AC893*W893*AE910)</f>
        <v>0</v>
      </c>
      <c r="AG893" s="433"/>
      <c r="AH893" s="433"/>
      <c r="AI893" s="433"/>
    </row>
    <row r="894" spans="1:40" s="23" customFormat="1" ht="15.75" customHeight="1">
      <c r="A894" s="110" t="str">
        <f t="shared" si="123"/>
        <v/>
      </c>
      <c r="B894" s="100"/>
      <c r="F894" s="239">
        <v>3</v>
      </c>
      <c r="G894" s="229"/>
      <c r="H894" s="221">
        <v>3.1500000953674316</v>
      </c>
      <c r="I894" s="221"/>
      <c r="J894" s="221"/>
      <c r="K894" s="460" t="s">
        <v>463</v>
      </c>
      <c r="L894" s="461"/>
      <c r="M894" s="239"/>
      <c r="N894" s="462">
        <v>0</v>
      </c>
      <c r="O894" s="462"/>
      <c r="P894" s="462"/>
      <c r="Q894" s="449">
        <f>IF(N894="","",N894*H894*AE910)</f>
        <v>0</v>
      </c>
      <c r="R894" s="450"/>
      <c r="S894" s="450"/>
      <c r="T894" s="451"/>
      <c r="U894" s="448">
        <v>3</v>
      </c>
      <c r="V894" s="229"/>
      <c r="W894" s="221">
        <v>3.1500000953674316</v>
      </c>
      <c r="X894" s="221"/>
      <c r="Y894" s="221"/>
      <c r="Z894" s="460" t="s">
        <v>463</v>
      </c>
      <c r="AA894" s="461"/>
      <c r="AB894" s="239"/>
      <c r="AC894" s="462">
        <v>0</v>
      </c>
      <c r="AD894" s="462"/>
      <c r="AE894" s="462"/>
      <c r="AF894" s="449">
        <f>IF(AC894="","",AC894*W894*AE910)</f>
        <v>0</v>
      </c>
      <c r="AG894" s="450"/>
      <c r="AH894" s="450"/>
      <c r="AI894" s="450"/>
    </row>
    <row r="895" spans="1:40" s="23" customFormat="1" ht="15.75" customHeight="1">
      <c r="A895" s="110" t="str">
        <f t="shared" si="123"/>
        <v/>
      </c>
      <c r="B895" s="100"/>
      <c r="F895" s="239">
        <v>4</v>
      </c>
      <c r="G895" s="229"/>
      <c r="H895" s="221">
        <v>0.83000040054321289</v>
      </c>
      <c r="I895" s="221"/>
      <c r="J895" s="221"/>
      <c r="K895" s="460" t="s">
        <v>463</v>
      </c>
      <c r="L895" s="461"/>
      <c r="M895" s="239"/>
      <c r="N895" s="462">
        <v>0</v>
      </c>
      <c r="O895" s="462"/>
      <c r="P895" s="462"/>
      <c r="Q895" s="449">
        <f>IF(N895="","",N895*H895*AE910)</f>
        <v>0</v>
      </c>
      <c r="R895" s="450"/>
      <c r="S895" s="450"/>
      <c r="T895" s="451"/>
      <c r="U895" s="448">
        <v>4</v>
      </c>
      <c r="V895" s="229"/>
      <c r="W895" s="221">
        <v>0.83000040054321289</v>
      </c>
      <c r="X895" s="221"/>
      <c r="Y895" s="221"/>
      <c r="Z895" s="460" t="s">
        <v>463</v>
      </c>
      <c r="AA895" s="461"/>
      <c r="AB895" s="239"/>
      <c r="AC895" s="462">
        <v>0</v>
      </c>
      <c r="AD895" s="462"/>
      <c r="AE895" s="462"/>
      <c r="AF895" s="449">
        <f>IF(AC895="","",AC895*W895*AE910)</f>
        <v>0</v>
      </c>
      <c r="AG895" s="450"/>
      <c r="AH895" s="450"/>
      <c r="AI895" s="450"/>
    </row>
    <row r="896" spans="1:40" s="23" customFormat="1" ht="15.75" customHeight="1">
      <c r="A896" s="110" t="str">
        <f t="shared" si="123"/>
        <v/>
      </c>
      <c r="B896" s="100"/>
      <c r="F896" s="239">
        <v>4</v>
      </c>
      <c r="G896" s="229"/>
      <c r="H896" s="221">
        <v>4.1699995994567871</v>
      </c>
      <c r="I896" s="221"/>
      <c r="J896" s="221"/>
      <c r="K896" s="460" t="s">
        <v>463</v>
      </c>
      <c r="L896" s="461"/>
      <c r="M896" s="239"/>
      <c r="N896" s="462">
        <v>15.8</v>
      </c>
      <c r="O896" s="462"/>
      <c r="P896" s="462"/>
      <c r="Q896" s="449">
        <f>IF(N896="","",N896*H896*AE910)</f>
        <v>206.986953692588</v>
      </c>
      <c r="R896" s="450"/>
      <c r="S896" s="450"/>
      <c r="T896" s="451"/>
      <c r="U896" s="448">
        <v>4</v>
      </c>
      <c r="V896" s="229"/>
      <c r="W896" s="221">
        <v>4.1699995994567871</v>
      </c>
      <c r="X896" s="221"/>
      <c r="Y896" s="221"/>
      <c r="Z896" s="460" t="s">
        <v>463</v>
      </c>
      <c r="AA896" s="461"/>
      <c r="AB896" s="239"/>
      <c r="AC896" s="462">
        <v>15.8</v>
      </c>
      <c r="AD896" s="462"/>
      <c r="AE896" s="462"/>
      <c r="AF896" s="449">
        <f>IF(AC896="","",AC896*W896*AE910)</f>
        <v>206.986953692588</v>
      </c>
      <c r="AG896" s="450"/>
      <c r="AH896" s="450"/>
      <c r="AI896" s="450"/>
    </row>
    <row r="897" spans="1:35" s="23" customFormat="1" ht="15.75" customHeight="1">
      <c r="A897" s="110" t="str">
        <f t="shared" si="123"/>
        <v/>
      </c>
      <c r="B897" s="100"/>
      <c r="F897" s="239">
        <v>5</v>
      </c>
      <c r="G897" s="229"/>
      <c r="H897" s="221">
        <v>5</v>
      </c>
      <c r="I897" s="221"/>
      <c r="J897" s="221"/>
      <c r="K897" s="460" t="s">
        <v>463</v>
      </c>
      <c r="L897" s="461"/>
      <c r="M897" s="239"/>
      <c r="N897" s="462">
        <v>32</v>
      </c>
      <c r="O897" s="462"/>
      <c r="P897" s="462"/>
      <c r="Q897" s="449">
        <f>IF(N897="","",N897*H897*AE910)</f>
        <v>502.6548245743669</v>
      </c>
      <c r="R897" s="450"/>
      <c r="S897" s="450"/>
      <c r="T897" s="451"/>
      <c r="U897" s="448">
        <v>5</v>
      </c>
      <c r="V897" s="229"/>
      <c r="W897" s="221">
        <v>5</v>
      </c>
      <c r="X897" s="221"/>
      <c r="Y897" s="221"/>
      <c r="Z897" s="460" t="s">
        <v>463</v>
      </c>
      <c r="AA897" s="461"/>
      <c r="AB897" s="239"/>
      <c r="AC897" s="462">
        <v>32</v>
      </c>
      <c r="AD897" s="462"/>
      <c r="AE897" s="462"/>
      <c r="AF897" s="449">
        <f>IF(AC897="","",AC897*W897*AE910)</f>
        <v>502.6548245743669</v>
      </c>
      <c r="AG897" s="450"/>
      <c r="AH897" s="450"/>
      <c r="AI897" s="450"/>
    </row>
    <row r="898" spans="1:35" s="23" customFormat="1" ht="15.75" customHeight="1">
      <c r="A898" s="110" t="str">
        <f t="shared" si="123"/>
        <v/>
      </c>
      <c r="B898" s="100"/>
      <c r="F898" s="239">
        <v>6</v>
      </c>
      <c r="G898" s="229"/>
      <c r="H898" s="221">
        <v>5.1999998092651367</v>
      </c>
      <c r="I898" s="221"/>
      <c r="J898" s="221"/>
      <c r="K898" s="460" t="s">
        <v>463</v>
      </c>
      <c r="L898" s="461"/>
      <c r="M898" s="239"/>
      <c r="N898" s="462">
        <v>48.6</v>
      </c>
      <c r="O898" s="462"/>
      <c r="P898" s="462"/>
      <c r="Q898" s="449">
        <f>IF(N898="","",N898*H898*AE910)</f>
        <v>793.943266293546</v>
      </c>
      <c r="R898" s="450"/>
      <c r="S898" s="450"/>
      <c r="T898" s="451"/>
      <c r="U898" s="448">
        <v>6</v>
      </c>
      <c r="V898" s="229"/>
      <c r="W898" s="221">
        <v>5.1999998092651367</v>
      </c>
      <c r="X898" s="221"/>
      <c r="Y898" s="221"/>
      <c r="Z898" s="460" t="s">
        <v>463</v>
      </c>
      <c r="AA898" s="461"/>
      <c r="AB898" s="239"/>
      <c r="AC898" s="462">
        <v>48.6</v>
      </c>
      <c r="AD898" s="462"/>
      <c r="AE898" s="462"/>
      <c r="AF898" s="449">
        <f>IF(AC898="","",AC898*W898*AE910)</f>
        <v>793.943266293546</v>
      </c>
      <c r="AG898" s="450"/>
      <c r="AH898" s="450"/>
      <c r="AI898" s="450"/>
    </row>
    <row r="899" spans="1:35" s="23" customFormat="1" ht="15.75" customHeight="1">
      <c r="A899" s="110" t="str">
        <f t="shared" si="123"/>
        <v/>
      </c>
      <c r="B899" s="100"/>
      <c r="F899" s="239">
        <v>7</v>
      </c>
      <c r="G899" s="229"/>
      <c r="H899" s="221">
        <v>2.5499999523162842</v>
      </c>
      <c r="I899" s="221"/>
      <c r="J899" s="221"/>
      <c r="K899" s="460" t="s">
        <v>463</v>
      </c>
      <c r="L899" s="461"/>
      <c r="M899" s="239"/>
      <c r="N899" s="462">
        <v>12.8</v>
      </c>
      <c r="O899" s="462"/>
      <c r="P899" s="462"/>
      <c r="Q899" s="449">
        <f>IF(N899="","",N899*H899*AE910)</f>
        <v>102.54158229569487</v>
      </c>
      <c r="R899" s="450"/>
      <c r="S899" s="450"/>
      <c r="T899" s="451"/>
      <c r="U899" s="448">
        <v>7</v>
      </c>
      <c r="V899" s="229"/>
      <c r="W899" s="221">
        <v>2.5499999523162842</v>
      </c>
      <c r="X899" s="221"/>
      <c r="Y899" s="221"/>
      <c r="Z899" s="460" t="s">
        <v>463</v>
      </c>
      <c r="AA899" s="461"/>
      <c r="AB899" s="239"/>
      <c r="AC899" s="462">
        <v>12.8</v>
      </c>
      <c r="AD899" s="462"/>
      <c r="AE899" s="462"/>
      <c r="AF899" s="449">
        <f>IF(AC899="","",AC899*W899*AE910)</f>
        <v>102.54158229569487</v>
      </c>
      <c r="AG899" s="450"/>
      <c r="AH899" s="450"/>
      <c r="AI899" s="450"/>
    </row>
    <row r="900" spans="1:35" s="23" customFormat="1" ht="15.75" customHeight="1">
      <c r="A900" s="110" t="str">
        <f t="shared" si="123"/>
        <v/>
      </c>
      <c r="B900" s="100"/>
      <c r="F900" s="239">
        <v>8</v>
      </c>
      <c r="G900" s="229"/>
      <c r="H900" s="221">
        <v>3.7799999713897705</v>
      </c>
      <c r="I900" s="221"/>
      <c r="J900" s="221"/>
      <c r="K900" s="460" t="s">
        <v>463</v>
      </c>
      <c r="L900" s="461"/>
      <c r="M900" s="239"/>
      <c r="N900" s="462">
        <v>39.6</v>
      </c>
      <c r="O900" s="462"/>
      <c r="P900" s="462"/>
      <c r="Q900" s="449">
        <f>IF(N900="","",N900*H900*AE910)</f>
        <v>470.25871757123411</v>
      </c>
      <c r="R900" s="450"/>
      <c r="S900" s="450"/>
      <c r="T900" s="451"/>
      <c r="U900" s="448">
        <v>8</v>
      </c>
      <c r="V900" s="229"/>
      <c r="W900" s="221">
        <v>3.7799999713897705</v>
      </c>
      <c r="X900" s="221"/>
      <c r="Y900" s="221"/>
      <c r="Z900" s="460" t="s">
        <v>463</v>
      </c>
      <c r="AA900" s="461"/>
      <c r="AB900" s="239"/>
      <c r="AC900" s="462">
        <v>39.6</v>
      </c>
      <c r="AD900" s="462"/>
      <c r="AE900" s="462"/>
      <c r="AF900" s="449">
        <f>IF(AC900="","",AC900*W900*AE910)</f>
        <v>470.25871757123411</v>
      </c>
      <c r="AG900" s="450"/>
      <c r="AH900" s="450"/>
      <c r="AI900" s="450"/>
    </row>
    <row r="901" spans="1:35" s="23" customFormat="1" ht="15.75" customHeight="1">
      <c r="A901" s="110" t="str">
        <f t="shared" si="123"/>
        <v/>
      </c>
      <c r="B901" s="100"/>
      <c r="F901" s="239">
        <v>9</v>
      </c>
      <c r="G901" s="229"/>
      <c r="H901" s="221">
        <v>0.89999997615814209</v>
      </c>
      <c r="I901" s="221"/>
      <c r="J901" s="221"/>
      <c r="K901" s="460" t="s">
        <v>629</v>
      </c>
      <c r="L901" s="461"/>
      <c r="M901" s="239"/>
      <c r="N901" s="462">
        <v>150</v>
      </c>
      <c r="O901" s="462"/>
      <c r="P901" s="462"/>
      <c r="Q901" s="449">
        <f>IF(N901="","",N901*H901*AE910)</f>
        <v>424.11499699941123</v>
      </c>
      <c r="R901" s="450"/>
      <c r="S901" s="450"/>
      <c r="T901" s="451"/>
      <c r="U901" s="448">
        <v>9</v>
      </c>
      <c r="V901" s="229"/>
      <c r="W901" s="221">
        <v>1.8999999761581421</v>
      </c>
      <c r="X901" s="221"/>
      <c r="Y901" s="221"/>
      <c r="Z901" s="460" t="s">
        <v>629</v>
      </c>
      <c r="AA901" s="461"/>
      <c r="AB901" s="239"/>
      <c r="AC901" s="462">
        <v>150</v>
      </c>
      <c r="AD901" s="462"/>
      <c r="AE901" s="462"/>
      <c r="AF901" s="449">
        <f>IF(AC901="","",AC901*W901*AE910)</f>
        <v>895.35389503788019</v>
      </c>
      <c r="AG901" s="450"/>
      <c r="AH901" s="450"/>
      <c r="AI901" s="450"/>
    </row>
    <row r="902" spans="1:35" s="23" customFormat="1" ht="15.75" customHeight="1">
      <c r="A902" s="110" t="str">
        <f t="shared" si="123"/>
        <v/>
      </c>
      <c r="B902" s="100"/>
      <c r="F902" s="239">
        <v>9</v>
      </c>
      <c r="G902" s="229"/>
      <c r="H902" s="221">
        <v>1</v>
      </c>
      <c r="I902" s="221"/>
      <c r="J902" s="221"/>
      <c r="K902" s="460" t="s">
        <v>629</v>
      </c>
      <c r="L902" s="461"/>
      <c r="M902" s="239"/>
      <c r="N902" s="462">
        <v>0</v>
      </c>
      <c r="O902" s="462"/>
      <c r="P902" s="462"/>
      <c r="Q902" s="449">
        <f>IF(N902="","",N902*H902*AE910)</f>
        <v>0</v>
      </c>
      <c r="R902" s="450"/>
      <c r="S902" s="450"/>
      <c r="T902" s="451"/>
      <c r="U902" s="448"/>
      <c r="V902" s="229"/>
      <c r="W902" s="221"/>
      <c r="X902" s="221"/>
      <c r="Y902" s="221"/>
      <c r="Z902" s="460"/>
      <c r="AA902" s="461"/>
      <c r="AB902" s="239"/>
      <c r="AC902" s="462"/>
      <c r="AD902" s="462"/>
      <c r="AE902" s="462"/>
      <c r="AF902" s="449" t="str">
        <f>IF(AC902="","",AC902*W902*AE910)</f>
        <v/>
      </c>
      <c r="AG902" s="450"/>
      <c r="AH902" s="450"/>
      <c r="AI902" s="450"/>
    </row>
    <row r="903" spans="1:35" s="23" customFormat="1" ht="15.75" customHeight="1">
      <c r="A903" s="110" t="str">
        <f t="shared" si="123"/>
        <v>×</v>
      </c>
      <c r="B903" s="100"/>
      <c r="F903" s="239"/>
      <c r="G903" s="229"/>
      <c r="H903" s="221"/>
      <c r="I903" s="221"/>
      <c r="J903" s="221"/>
      <c r="K903" s="460"/>
      <c r="L903" s="461"/>
      <c r="M903" s="239"/>
      <c r="N903" s="462"/>
      <c r="O903" s="462"/>
      <c r="P903" s="462"/>
      <c r="Q903" s="449" t="str">
        <f>IF(N903="","",N903*H903*AE910)</f>
        <v/>
      </c>
      <c r="R903" s="450"/>
      <c r="S903" s="450"/>
      <c r="T903" s="451"/>
      <c r="U903" s="448"/>
      <c r="V903" s="229"/>
      <c r="W903" s="221"/>
      <c r="X903" s="221"/>
      <c r="Y903" s="221"/>
      <c r="Z903" s="460"/>
      <c r="AA903" s="461"/>
      <c r="AB903" s="239"/>
      <c r="AC903" s="462"/>
      <c r="AD903" s="462"/>
      <c r="AE903" s="462"/>
      <c r="AF903" s="449" t="str">
        <f>IF(AC903="","",AC903*W903*AE910)</f>
        <v/>
      </c>
      <c r="AG903" s="450"/>
      <c r="AH903" s="450"/>
      <c r="AI903" s="450"/>
    </row>
    <row r="904" spans="1:35" s="23" customFormat="1" ht="15.75" customHeight="1">
      <c r="A904" s="110" t="str">
        <f t="shared" si="123"/>
        <v>×</v>
      </c>
      <c r="B904" s="100"/>
      <c r="F904" s="239"/>
      <c r="G904" s="229"/>
      <c r="H904" s="221"/>
      <c r="I904" s="221"/>
      <c r="J904" s="221"/>
      <c r="K904" s="460"/>
      <c r="L904" s="461"/>
      <c r="M904" s="239"/>
      <c r="N904" s="462"/>
      <c r="O904" s="462"/>
      <c r="P904" s="462"/>
      <c r="Q904" s="449" t="str">
        <f>IF(N904="","",N904*H904*AE910)</f>
        <v/>
      </c>
      <c r="R904" s="450"/>
      <c r="S904" s="450"/>
      <c r="T904" s="451"/>
      <c r="U904" s="448"/>
      <c r="V904" s="229"/>
      <c r="W904" s="221"/>
      <c r="X904" s="221"/>
      <c r="Y904" s="221"/>
      <c r="Z904" s="460"/>
      <c r="AA904" s="461"/>
      <c r="AB904" s="239"/>
      <c r="AC904" s="462"/>
      <c r="AD904" s="462"/>
      <c r="AE904" s="462"/>
      <c r="AF904" s="449" t="str">
        <f>IF(AC904="","",AC904*W904*AE910)</f>
        <v/>
      </c>
      <c r="AG904" s="450"/>
      <c r="AH904" s="450"/>
      <c r="AI904" s="450"/>
    </row>
    <row r="905" spans="1:35" s="23" customFormat="1" ht="15.75" customHeight="1">
      <c r="A905" s="110" t="str">
        <f t="shared" si="123"/>
        <v>×</v>
      </c>
      <c r="B905" s="100"/>
      <c r="F905" s="239"/>
      <c r="G905" s="229"/>
      <c r="H905" s="221"/>
      <c r="I905" s="221"/>
      <c r="J905" s="221"/>
      <c r="K905" s="460"/>
      <c r="L905" s="461"/>
      <c r="M905" s="239"/>
      <c r="N905" s="462"/>
      <c r="O905" s="462"/>
      <c r="P905" s="462"/>
      <c r="Q905" s="449" t="str">
        <f>IF(N905="","",N905*H905*AE910)</f>
        <v/>
      </c>
      <c r="R905" s="450"/>
      <c r="S905" s="450"/>
      <c r="T905" s="451"/>
      <c r="U905" s="448"/>
      <c r="V905" s="229"/>
      <c r="W905" s="221"/>
      <c r="X905" s="221"/>
      <c r="Y905" s="221"/>
      <c r="Z905" s="460"/>
      <c r="AA905" s="461"/>
      <c r="AB905" s="239"/>
      <c r="AC905" s="462"/>
      <c r="AD905" s="462"/>
      <c r="AE905" s="462"/>
      <c r="AF905" s="449" t="str">
        <f>IF(AC905="","",AC905*W905*AE910)</f>
        <v/>
      </c>
      <c r="AG905" s="450"/>
      <c r="AH905" s="450"/>
      <c r="AI905" s="450"/>
    </row>
    <row r="906" spans="1:35" s="23" customFormat="1" ht="15.75" customHeight="1">
      <c r="A906" s="110" t="str">
        <f t="shared" si="123"/>
        <v>×</v>
      </c>
      <c r="B906" s="100"/>
      <c r="F906" s="239"/>
      <c r="G906" s="229"/>
      <c r="H906" s="221"/>
      <c r="I906" s="221"/>
      <c r="J906" s="221"/>
      <c r="K906" s="460"/>
      <c r="L906" s="461"/>
      <c r="M906" s="239"/>
      <c r="N906" s="462"/>
      <c r="O906" s="462"/>
      <c r="P906" s="462"/>
      <c r="Q906" s="449" t="str">
        <f>IF(N906="","",N906*H906*AE910)</f>
        <v/>
      </c>
      <c r="R906" s="450"/>
      <c r="S906" s="450"/>
      <c r="T906" s="451"/>
      <c r="U906" s="448"/>
      <c r="V906" s="229"/>
      <c r="W906" s="221"/>
      <c r="X906" s="221"/>
      <c r="Y906" s="221"/>
      <c r="Z906" s="460"/>
      <c r="AA906" s="461"/>
      <c r="AB906" s="239"/>
      <c r="AC906" s="462"/>
      <c r="AD906" s="462"/>
      <c r="AE906" s="462"/>
      <c r="AF906" s="449" t="str">
        <f>IF(AC906="","",AC906*W906*AE910)</f>
        <v/>
      </c>
      <c r="AG906" s="450"/>
      <c r="AH906" s="450"/>
      <c r="AI906" s="450"/>
    </row>
    <row r="907" spans="1:35" s="23" customFormat="1" ht="15.75" customHeight="1">
      <c r="A907" s="110" t="str">
        <f t="shared" si="123"/>
        <v>×</v>
      </c>
      <c r="B907" s="100"/>
      <c r="F907" s="239"/>
      <c r="G907" s="229"/>
      <c r="H907" s="221"/>
      <c r="I907" s="221"/>
      <c r="J907" s="221"/>
      <c r="K907" s="460"/>
      <c r="L907" s="461"/>
      <c r="M907" s="239"/>
      <c r="N907" s="462"/>
      <c r="O907" s="462"/>
      <c r="P907" s="462"/>
      <c r="Q907" s="449" t="str">
        <f>IF(N907="","",N907*H907*AE910)</f>
        <v/>
      </c>
      <c r="R907" s="450"/>
      <c r="S907" s="450"/>
      <c r="T907" s="451"/>
      <c r="U907" s="448"/>
      <c r="V907" s="229"/>
      <c r="W907" s="221"/>
      <c r="X907" s="221"/>
      <c r="Y907" s="221"/>
      <c r="Z907" s="460"/>
      <c r="AA907" s="461"/>
      <c r="AB907" s="239"/>
      <c r="AC907" s="462"/>
      <c r="AD907" s="462"/>
      <c r="AE907" s="462"/>
      <c r="AF907" s="449" t="str">
        <f>IF(AC907="","",AC907*W907*AE910)</f>
        <v/>
      </c>
      <c r="AG907" s="450"/>
      <c r="AH907" s="450"/>
      <c r="AI907" s="450"/>
    </row>
    <row r="908" spans="1:35" s="23" customFormat="1" ht="15.75" customHeight="1">
      <c r="A908" s="110" t="str">
        <f t="shared" si="123"/>
        <v>×</v>
      </c>
      <c r="B908" s="100"/>
      <c r="F908" s="239"/>
      <c r="G908" s="229"/>
      <c r="H908" s="221"/>
      <c r="I908" s="221"/>
      <c r="J908" s="221"/>
      <c r="K908" s="460"/>
      <c r="L908" s="461"/>
      <c r="M908" s="239"/>
      <c r="N908" s="462"/>
      <c r="O908" s="462"/>
      <c r="P908" s="462"/>
      <c r="Q908" s="449" t="str">
        <f>IF(N908="","",N908*H908*AE910)</f>
        <v/>
      </c>
      <c r="R908" s="450"/>
      <c r="S908" s="450"/>
      <c r="T908" s="451"/>
      <c r="U908" s="448"/>
      <c r="V908" s="229"/>
      <c r="W908" s="221"/>
      <c r="X908" s="221"/>
      <c r="Y908" s="221"/>
      <c r="Z908" s="460"/>
      <c r="AA908" s="461"/>
      <c r="AB908" s="239"/>
      <c r="AC908" s="462"/>
      <c r="AD908" s="462"/>
      <c r="AE908" s="462"/>
      <c r="AF908" s="449" t="str">
        <f>IF(AC908="","",AC908*W908*AE910)</f>
        <v/>
      </c>
      <c r="AG908" s="450"/>
      <c r="AH908" s="450"/>
      <c r="AI908" s="450"/>
    </row>
    <row r="909" spans="1:35" s="23" customFormat="1" ht="15.75" customHeight="1">
      <c r="A909" s="22"/>
      <c r="B909" s="100"/>
      <c r="F909" s="269" t="s">
        <v>462</v>
      </c>
      <c r="G909" s="270"/>
      <c r="H909" s="526">
        <f>ROUND(SUM(Q893:T908),1)</f>
        <v>2500.5</v>
      </c>
      <c r="I909" s="527"/>
      <c r="J909" s="527"/>
      <c r="K909" s="527"/>
      <c r="L909" s="527"/>
      <c r="M909" s="527"/>
      <c r="N909" s="527"/>
      <c r="O909" s="527"/>
      <c r="P909" s="527"/>
      <c r="Q909" s="527"/>
      <c r="R909" s="527"/>
      <c r="S909" s="527"/>
      <c r="T909" s="528"/>
      <c r="U909" s="509" t="s">
        <v>462</v>
      </c>
      <c r="V909" s="270"/>
      <c r="W909" s="526">
        <f>ROUND(SUM(AF893:AI908),1)</f>
        <v>2971.7</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38" t="s">
        <v>124</v>
      </c>
      <c r="AC910" s="23" t="s">
        <v>430</v>
      </c>
      <c r="AD910" s="22" t="s">
        <v>26</v>
      </c>
      <c r="AE910" s="325">
        <f>AE886</f>
        <v>3.1415926535897931</v>
      </c>
      <c r="AF910" s="325"/>
      <c r="AG910" s="325"/>
      <c r="AH910" s="29" t="s">
        <v>431</v>
      </c>
      <c r="AI910" s="22" t="s">
        <v>154</v>
      </c>
    </row>
    <row r="911" spans="1:35" s="23" customFormat="1" ht="15.75" customHeight="1">
      <c r="A911" s="117" t="str">
        <f t="shared" ref="A911:A916" si="124">IF(液状化L1の有無="","","×")</f>
        <v>×</v>
      </c>
      <c r="B911" s="100" t="s">
        <v>588</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505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456" t="s">
        <v>428</v>
      </c>
      <c r="G914" s="302"/>
      <c r="H914" s="302"/>
      <c r="I914" s="302"/>
      <c r="J914" s="302"/>
      <c r="K914" s="302"/>
      <c r="L914" s="302"/>
      <c r="M914" s="302"/>
      <c r="N914" s="302"/>
      <c r="O914" s="302"/>
      <c r="P914" s="302"/>
      <c r="Q914" s="302"/>
      <c r="R914" s="302"/>
      <c r="S914" s="302"/>
      <c r="T914" s="457"/>
      <c r="U914" s="458" t="s">
        <v>429</v>
      </c>
      <c r="V914" s="258"/>
      <c r="W914" s="258"/>
      <c r="X914" s="258"/>
      <c r="Y914" s="258"/>
      <c r="Z914" s="258"/>
      <c r="AA914" s="258"/>
      <c r="AB914" s="258"/>
      <c r="AC914" s="258"/>
      <c r="AD914" s="258"/>
      <c r="AE914" s="258"/>
      <c r="AF914" s="258"/>
      <c r="AG914" s="258"/>
      <c r="AH914" s="258"/>
      <c r="AI914" s="259"/>
    </row>
    <row r="915" spans="1:36" s="23" customFormat="1" ht="15.75" customHeight="1">
      <c r="A915" s="117" t="str">
        <f t="shared" si="124"/>
        <v>×</v>
      </c>
      <c r="B915" s="100"/>
      <c r="F915" s="287" t="s">
        <v>77</v>
      </c>
      <c r="G915" s="288"/>
      <c r="H915" s="291" t="s">
        <v>186</v>
      </c>
      <c r="I915" s="292"/>
      <c r="J915" s="292"/>
      <c r="K915" s="420" t="s">
        <v>230</v>
      </c>
      <c r="L915" s="332"/>
      <c r="M915" s="333"/>
      <c r="N915" s="420" t="s">
        <v>461</v>
      </c>
      <c r="O915" s="332"/>
      <c r="P915" s="333"/>
      <c r="Q915" s="420" t="s">
        <v>233</v>
      </c>
      <c r="R915" s="332"/>
      <c r="S915" s="332"/>
      <c r="T915" s="463"/>
      <c r="U915" s="417" t="s">
        <v>77</v>
      </c>
      <c r="V915" s="246"/>
      <c r="W915" s="452" t="s">
        <v>186</v>
      </c>
      <c r="X915" s="303"/>
      <c r="Y915" s="303"/>
      <c r="Z915" s="453" t="s">
        <v>230</v>
      </c>
      <c r="AA915" s="454"/>
      <c r="AB915" s="455"/>
      <c r="AC915" s="453" t="s">
        <v>461</v>
      </c>
      <c r="AD915" s="454"/>
      <c r="AE915" s="455"/>
      <c r="AF915" s="453" t="s">
        <v>233</v>
      </c>
      <c r="AG915" s="454"/>
      <c r="AH915" s="454"/>
      <c r="AI915" s="454"/>
    </row>
    <row r="916" spans="1:36" s="23" customFormat="1" ht="15.75" customHeight="1">
      <c r="A916" s="117" t="str">
        <f t="shared" si="124"/>
        <v>×</v>
      </c>
      <c r="B916" s="100"/>
      <c r="F916" s="289"/>
      <c r="G916" s="290"/>
      <c r="H916" s="293"/>
      <c r="I916" s="293"/>
      <c r="J916" s="293"/>
      <c r="K916" s="421"/>
      <c r="L916" s="335"/>
      <c r="M916" s="287"/>
      <c r="N916" s="421"/>
      <c r="O916" s="335"/>
      <c r="P916" s="287"/>
      <c r="Q916" s="421"/>
      <c r="R916" s="335"/>
      <c r="S916" s="335"/>
      <c r="T916" s="464"/>
      <c r="U916" s="459"/>
      <c r="V916" s="290"/>
      <c r="W916" s="293"/>
      <c r="X916" s="293"/>
      <c r="Y916" s="293"/>
      <c r="Z916" s="421"/>
      <c r="AA916" s="335"/>
      <c r="AB916" s="287"/>
      <c r="AC916" s="421"/>
      <c r="AD916" s="335"/>
      <c r="AE916" s="287"/>
      <c r="AF916" s="421"/>
      <c r="AG916" s="335"/>
      <c r="AH916" s="335"/>
      <c r="AI916" s="335"/>
    </row>
    <row r="917" spans="1:36" s="23" customFormat="1" ht="15.75" customHeight="1">
      <c r="A917" s="117" t="str">
        <f t="shared" ref="A917:A932" si="125">IF(液状化L1の有無="",IF(LEN(F917)+LEN(U917)=0,"×",""),"×")</f>
        <v>×</v>
      </c>
      <c r="B917" s="100"/>
      <c r="F917" s="247">
        <v>2</v>
      </c>
      <c r="G917" s="223"/>
      <c r="H917" s="224">
        <v>3.4200000762939453</v>
      </c>
      <c r="I917" s="224"/>
      <c r="J917" s="224"/>
      <c r="K917" s="429" t="s">
        <v>406</v>
      </c>
      <c r="L917" s="430"/>
      <c r="M917" s="247"/>
      <c r="N917" s="431">
        <v>0</v>
      </c>
      <c r="O917" s="431"/>
      <c r="P917" s="431"/>
      <c r="Q917" s="432">
        <f>IF(N917="","",N917*H917*AE934)</f>
        <v>0</v>
      </c>
      <c r="R917" s="433"/>
      <c r="S917" s="433"/>
      <c r="T917" s="465"/>
      <c r="U917" s="447">
        <v>2</v>
      </c>
      <c r="V917" s="223"/>
      <c r="W917" s="224">
        <v>3.4200000762939453</v>
      </c>
      <c r="X917" s="224"/>
      <c r="Y917" s="224"/>
      <c r="Z917" s="429" t="s">
        <v>406</v>
      </c>
      <c r="AA917" s="430"/>
      <c r="AB917" s="247"/>
      <c r="AC917" s="431">
        <v>0</v>
      </c>
      <c r="AD917" s="431"/>
      <c r="AE917" s="431"/>
      <c r="AF917" s="432">
        <f>IF(AC917="","",AC917*W917*AE934)</f>
        <v>0</v>
      </c>
      <c r="AG917" s="433"/>
      <c r="AH917" s="433"/>
      <c r="AI917" s="433"/>
    </row>
    <row r="918" spans="1:36" s="23" customFormat="1" ht="15.75" customHeight="1">
      <c r="A918" s="117" t="str">
        <f t="shared" si="125"/>
        <v>×</v>
      </c>
      <c r="B918" s="100"/>
      <c r="F918" s="239">
        <v>3</v>
      </c>
      <c r="G918" s="229"/>
      <c r="H918" s="221">
        <v>3.1500000953674316</v>
      </c>
      <c r="I918" s="221"/>
      <c r="J918" s="221"/>
      <c r="K918" s="460" t="s">
        <v>463</v>
      </c>
      <c r="L918" s="461"/>
      <c r="M918" s="239"/>
      <c r="N918" s="462">
        <v>0</v>
      </c>
      <c r="O918" s="462"/>
      <c r="P918" s="462"/>
      <c r="Q918" s="449">
        <f>IF(N918="","",N918*H918*AE934)</f>
        <v>0</v>
      </c>
      <c r="R918" s="450"/>
      <c r="S918" s="450"/>
      <c r="T918" s="451"/>
      <c r="U918" s="448">
        <v>3</v>
      </c>
      <c r="V918" s="229"/>
      <c r="W918" s="221">
        <v>3.1500000953674316</v>
      </c>
      <c r="X918" s="221"/>
      <c r="Y918" s="221"/>
      <c r="Z918" s="460" t="s">
        <v>463</v>
      </c>
      <c r="AA918" s="461"/>
      <c r="AB918" s="239"/>
      <c r="AC918" s="462">
        <v>0</v>
      </c>
      <c r="AD918" s="462"/>
      <c r="AE918" s="462"/>
      <c r="AF918" s="449">
        <f>IF(AC918="","",AC918*W918*AE934)</f>
        <v>0</v>
      </c>
      <c r="AG918" s="450"/>
      <c r="AH918" s="450"/>
      <c r="AI918" s="450"/>
    </row>
    <row r="919" spans="1:36" s="23" customFormat="1" ht="15.75" customHeight="1">
      <c r="A919" s="117" t="str">
        <f t="shared" si="125"/>
        <v>×</v>
      </c>
      <c r="B919" s="100"/>
      <c r="F919" s="239">
        <v>4</v>
      </c>
      <c r="G919" s="229"/>
      <c r="H919" s="221">
        <v>0.83000040054321289</v>
      </c>
      <c r="I919" s="221"/>
      <c r="J919" s="221"/>
      <c r="K919" s="460" t="s">
        <v>463</v>
      </c>
      <c r="L919" s="461"/>
      <c r="M919" s="239"/>
      <c r="N919" s="462">
        <v>0</v>
      </c>
      <c r="O919" s="462"/>
      <c r="P919" s="462"/>
      <c r="Q919" s="449">
        <f>IF(N919="","",N919*H919*AE934)</f>
        <v>0</v>
      </c>
      <c r="R919" s="450"/>
      <c r="S919" s="450"/>
      <c r="T919" s="451"/>
      <c r="U919" s="448">
        <v>4</v>
      </c>
      <c r="V919" s="229"/>
      <c r="W919" s="221">
        <v>0.83000040054321289</v>
      </c>
      <c r="X919" s="221"/>
      <c r="Y919" s="221"/>
      <c r="Z919" s="460" t="s">
        <v>463</v>
      </c>
      <c r="AA919" s="461"/>
      <c r="AB919" s="239"/>
      <c r="AC919" s="462">
        <v>0</v>
      </c>
      <c r="AD919" s="462"/>
      <c r="AE919" s="462"/>
      <c r="AF919" s="449">
        <f>IF(AC919="","",AC919*W919*AE934)</f>
        <v>0</v>
      </c>
      <c r="AG919" s="450"/>
      <c r="AH919" s="450"/>
      <c r="AI919" s="450"/>
    </row>
    <row r="920" spans="1:36" s="23" customFormat="1" ht="15.75" customHeight="1">
      <c r="A920" s="117" t="str">
        <f t="shared" si="125"/>
        <v>×</v>
      </c>
      <c r="B920" s="100"/>
      <c r="F920" s="239">
        <v>4</v>
      </c>
      <c r="G920" s="229"/>
      <c r="H920" s="221">
        <v>4.1699995994567871</v>
      </c>
      <c r="I920" s="221"/>
      <c r="J920" s="221"/>
      <c r="K920" s="460" t="s">
        <v>463</v>
      </c>
      <c r="L920" s="461"/>
      <c r="M920" s="239"/>
      <c r="N920" s="462">
        <v>15.8</v>
      </c>
      <c r="O920" s="462"/>
      <c r="P920" s="462"/>
      <c r="Q920" s="449">
        <f>IF(N920="","",N920*H920*AE934)</f>
        <v>206.986953692588</v>
      </c>
      <c r="R920" s="450"/>
      <c r="S920" s="450"/>
      <c r="T920" s="451"/>
      <c r="U920" s="448">
        <v>4</v>
      </c>
      <c r="V920" s="229"/>
      <c r="W920" s="221">
        <v>4.1699995994567871</v>
      </c>
      <c r="X920" s="221"/>
      <c r="Y920" s="221"/>
      <c r="Z920" s="460" t="s">
        <v>463</v>
      </c>
      <c r="AA920" s="461"/>
      <c r="AB920" s="239"/>
      <c r="AC920" s="462">
        <v>15.8</v>
      </c>
      <c r="AD920" s="462"/>
      <c r="AE920" s="462"/>
      <c r="AF920" s="449">
        <f>IF(AC920="","",AC920*W920*AE934)</f>
        <v>206.986953692588</v>
      </c>
      <c r="AG920" s="450"/>
      <c r="AH920" s="450"/>
      <c r="AI920" s="450"/>
    </row>
    <row r="921" spans="1:36" s="23" customFormat="1" ht="15.75" customHeight="1">
      <c r="A921" s="117" t="str">
        <f t="shared" si="125"/>
        <v>×</v>
      </c>
      <c r="B921" s="100"/>
      <c r="F921" s="239">
        <v>5</v>
      </c>
      <c r="G921" s="229"/>
      <c r="H921" s="221">
        <v>5</v>
      </c>
      <c r="I921" s="221"/>
      <c r="J921" s="221"/>
      <c r="K921" s="460" t="s">
        <v>463</v>
      </c>
      <c r="L921" s="461"/>
      <c r="M921" s="239"/>
      <c r="N921" s="462">
        <v>32</v>
      </c>
      <c r="O921" s="462"/>
      <c r="P921" s="462"/>
      <c r="Q921" s="449">
        <f>IF(N921="","",N921*H921*AE934)</f>
        <v>502.6548245743669</v>
      </c>
      <c r="R921" s="450"/>
      <c r="S921" s="450"/>
      <c r="T921" s="451"/>
      <c r="U921" s="448">
        <v>5</v>
      </c>
      <c r="V921" s="229"/>
      <c r="W921" s="221">
        <v>5</v>
      </c>
      <c r="X921" s="221"/>
      <c r="Y921" s="221"/>
      <c r="Z921" s="460" t="s">
        <v>463</v>
      </c>
      <c r="AA921" s="461"/>
      <c r="AB921" s="239"/>
      <c r="AC921" s="462">
        <v>32</v>
      </c>
      <c r="AD921" s="462"/>
      <c r="AE921" s="462"/>
      <c r="AF921" s="449">
        <f>IF(AC921="","",AC921*W921*AE934)</f>
        <v>502.6548245743669</v>
      </c>
      <c r="AG921" s="450"/>
      <c r="AH921" s="450"/>
      <c r="AI921" s="450"/>
    </row>
    <row r="922" spans="1:36" s="23" customFormat="1" ht="15.75" customHeight="1">
      <c r="A922" s="117" t="str">
        <f t="shared" si="125"/>
        <v>×</v>
      </c>
      <c r="B922" s="100"/>
      <c r="F922" s="239">
        <v>6</v>
      </c>
      <c r="G922" s="229"/>
      <c r="H922" s="221">
        <v>5.1999998092651367</v>
      </c>
      <c r="I922" s="221"/>
      <c r="J922" s="221"/>
      <c r="K922" s="460" t="s">
        <v>463</v>
      </c>
      <c r="L922" s="461"/>
      <c r="M922" s="239"/>
      <c r="N922" s="462">
        <v>48.6</v>
      </c>
      <c r="O922" s="462"/>
      <c r="P922" s="462"/>
      <c r="Q922" s="449">
        <f>IF(N922="","",N922*H922*AE934)</f>
        <v>793.943266293546</v>
      </c>
      <c r="R922" s="450"/>
      <c r="S922" s="450"/>
      <c r="T922" s="451"/>
      <c r="U922" s="448">
        <v>6</v>
      </c>
      <c r="V922" s="229"/>
      <c r="W922" s="221">
        <v>5.1999998092651367</v>
      </c>
      <c r="X922" s="221"/>
      <c r="Y922" s="221"/>
      <c r="Z922" s="460" t="s">
        <v>463</v>
      </c>
      <c r="AA922" s="461"/>
      <c r="AB922" s="239"/>
      <c r="AC922" s="462">
        <v>48.6</v>
      </c>
      <c r="AD922" s="462"/>
      <c r="AE922" s="462"/>
      <c r="AF922" s="449">
        <f>IF(AC922="","",AC922*W922*AE934)</f>
        <v>793.943266293546</v>
      </c>
      <c r="AG922" s="450"/>
      <c r="AH922" s="450"/>
      <c r="AI922" s="450"/>
    </row>
    <row r="923" spans="1:36" s="23" customFormat="1" ht="15.75" customHeight="1">
      <c r="A923" s="117" t="str">
        <f t="shared" si="125"/>
        <v>×</v>
      </c>
      <c r="B923" s="100"/>
      <c r="F923" s="239">
        <v>7</v>
      </c>
      <c r="G923" s="229"/>
      <c r="H923" s="221">
        <v>2.5499999523162842</v>
      </c>
      <c r="I923" s="221"/>
      <c r="J923" s="221"/>
      <c r="K923" s="460" t="s">
        <v>463</v>
      </c>
      <c r="L923" s="461"/>
      <c r="M923" s="239"/>
      <c r="N923" s="462">
        <v>12.8</v>
      </c>
      <c r="O923" s="462"/>
      <c r="P923" s="462"/>
      <c r="Q923" s="449">
        <f>IF(N923="","",N923*H923*AE934)</f>
        <v>102.54158229569487</v>
      </c>
      <c r="R923" s="450"/>
      <c r="S923" s="450"/>
      <c r="T923" s="451"/>
      <c r="U923" s="448">
        <v>7</v>
      </c>
      <c r="V923" s="229"/>
      <c r="W923" s="221">
        <v>2.5499999523162842</v>
      </c>
      <c r="X923" s="221"/>
      <c r="Y923" s="221"/>
      <c r="Z923" s="460" t="s">
        <v>463</v>
      </c>
      <c r="AA923" s="461"/>
      <c r="AB923" s="239"/>
      <c r="AC923" s="462">
        <v>12.8</v>
      </c>
      <c r="AD923" s="462"/>
      <c r="AE923" s="462"/>
      <c r="AF923" s="449">
        <f>IF(AC923="","",AC923*W923*AE934)</f>
        <v>102.54158229569487</v>
      </c>
      <c r="AG923" s="450"/>
      <c r="AH923" s="450"/>
      <c r="AI923" s="450"/>
    </row>
    <row r="924" spans="1:36" s="23" customFormat="1" ht="15.75" customHeight="1">
      <c r="A924" s="117" t="str">
        <f t="shared" si="125"/>
        <v>×</v>
      </c>
      <c r="B924" s="100"/>
      <c r="F924" s="239">
        <v>8</v>
      </c>
      <c r="G924" s="229"/>
      <c r="H924" s="221">
        <v>3.7799999713897705</v>
      </c>
      <c r="I924" s="221"/>
      <c r="J924" s="221"/>
      <c r="K924" s="460" t="s">
        <v>463</v>
      </c>
      <c r="L924" s="461"/>
      <c r="M924" s="239"/>
      <c r="N924" s="462">
        <v>39.6</v>
      </c>
      <c r="O924" s="462"/>
      <c r="P924" s="462"/>
      <c r="Q924" s="449">
        <f>IF(N924="","",N924*H924*AE934)</f>
        <v>470.25871757123411</v>
      </c>
      <c r="R924" s="450"/>
      <c r="S924" s="450"/>
      <c r="T924" s="451"/>
      <c r="U924" s="448">
        <v>8</v>
      </c>
      <c r="V924" s="229"/>
      <c r="W924" s="221">
        <v>3.7799999713897705</v>
      </c>
      <c r="X924" s="221"/>
      <c r="Y924" s="221"/>
      <c r="Z924" s="460" t="s">
        <v>463</v>
      </c>
      <c r="AA924" s="461"/>
      <c r="AB924" s="239"/>
      <c r="AC924" s="462">
        <v>39.6</v>
      </c>
      <c r="AD924" s="462"/>
      <c r="AE924" s="462"/>
      <c r="AF924" s="449">
        <f>IF(AC924="","",AC924*W924*AE934)</f>
        <v>470.25871757123411</v>
      </c>
      <c r="AG924" s="450"/>
      <c r="AH924" s="450"/>
      <c r="AI924" s="450"/>
    </row>
    <row r="925" spans="1:36" s="23" customFormat="1" ht="15.75" customHeight="1">
      <c r="A925" s="117" t="str">
        <f t="shared" si="125"/>
        <v>×</v>
      </c>
      <c r="B925" s="100"/>
      <c r="F925" s="239">
        <v>9</v>
      </c>
      <c r="G925" s="229"/>
      <c r="H925" s="221">
        <v>0.89999997615814209</v>
      </c>
      <c r="I925" s="221"/>
      <c r="J925" s="221"/>
      <c r="K925" s="460" t="s">
        <v>629</v>
      </c>
      <c r="L925" s="461"/>
      <c r="M925" s="239"/>
      <c r="N925" s="462">
        <v>150</v>
      </c>
      <c r="O925" s="462"/>
      <c r="P925" s="462"/>
      <c r="Q925" s="449">
        <f>IF(N925="","",N925*H925*AE934)</f>
        <v>424.11499699941123</v>
      </c>
      <c r="R925" s="450"/>
      <c r="S925" s="450"/>
      <c r="T925" s="451"/>
      <c r="U925" s="448">
        <v>9</v>
      </c>
      <c r="V925" s="229"/>
      <c r="W925" s="221">
        <v>1.8999999761581421</v>
      </c>
      <c r="X925" s="221"/>
      <c r="Y925" s="221"/>
      <c r="Z925" s="460" t="s">
        <v>629</v>
      </c>
      <c r="AA925" s="461"/>
      <c r="AB925" s="239"/>
      <c r="AC925" s="462">
        <v>150</v>
      </c>
      <c r="AD925" s="462"/>
      <c r="AE925" s="462"/>
      <c r="AF925" s="449">
        <f>IF(AC925="","",AC925*W925*AE934)</f>
        <v>895.35389503788019</v>
      </c>
      <c r="AG925" s="450"/>
      <c r="AH925" s="450"/>
      <c r="AI925" s="450"/>
    </row>
    <row r="926" spans="1:36" s="23" customFormat="1" ht="15.75" customHeight="1">
      <c r="A926" s="117" t="str">
        <f t="shared" si="125"/>
        <v>×</v>
      </c>
      <c r="B926" s="100"/>
      <c r="F926" s="239">
        <v>9</v>
      </c>
      <c r="G926" s="229"/>
      <c r="H926" s="221">
        <v>1</v>
      </c>
      <c r="I926" s="221"/>
      <c r="J926" s="221"/>
      <c r="K926" s="460" t="s">
        <v>629</v>
      </c>
      <c r="L926" s="461"/>
      <c r="M926" s="239"/>
      <c r="N926" s="462">
        <v>0</v>
      </c>
      <c r="O926" s="462"/>
      <c r="P926" s="462"/>
      <c r="Q926" s="449">
        <f>IF(N926="","",N926*H926*AE934)</f>
        <v>0</v>
      </c>
      <c r="R926" s="450"/>
      <c r="S926" s="450"/>
      <c r="T926" s="451"/>
      <c r="U926" s="448"/>
      <c r="V926" s="229"/>
      <c r="W926" s="221"/>
      <c r="X926" s="221"/>
      <c r="Y926" s="221"/>
      <c r="Z926" s="460"/>
      <c r="AA926" s="461"/>
      <c r="AB926" s="239"/>
      <c r="AC926" s="462"/>
      <c r="AD926" s="462"/>
      <c r="AE926" s="462"/>
      <c r="AF926" s="449" t="str">
        <f>IF(AC926="","",AC926*W926*AE934)</f>
        <v/>
      </c>
      <c r="AG926" s="450"/>
      <c r="AH926" s="450"/>
      <c r="AI926" s="450"/>
    </row>
    <row r="927" spans="1:36" s="23" customFormat="1" ht="15.75" customHeight="1">
      <c r="A927" s="117" t="str">
        <f t="shared" si="125"/>
        <v>×</v>
      </c>
      <c r="B927" s="100"/>
      <c r="F927" s="239"/>
      <c r="G927" s="229"/>
      <c r="H927" s="221"/>
      <c r="I927" s="221"/>
      <c r="J927" s="221"/>
      <c r="K927" s="460"/>
      <c r="L927" s="461"/>
      <c r="M927" s="239"/>
      <c r="N927" s="462"/>
      <c r="O927" s="462"/>
      <c r="P927" s="462"/>
      <c r="Q927" s="449" t="str">
        <f>IF(N927="","",N927*H927*AE934)</f>
        <v/>
      </c>
      <c r="R927" s="450"/>
      <c r="S927" s="450"/>
      <c r="T927" s="451"/>
      <c r="U927" s="448"/>
      <c r="V927" s="229"/>
      <c r="W927" s="221"/>
      <c r="X927" s="221"/>
      <c r="Y927" s="221"/>
      <c r="Z927" s="460"/>
      <c r="AA927" s="461"/>
      <c r="AB927" s="239"/>
      <c r="AC927" s="462"/>
      <c r="AD927" s="462"/>
      <c r="AE927" s="462"/>
      <c r="AF927" s="449" t="str">
        <f>IF(AC927="","",AC927*W927*AE934)</f>
        <v/>
      </c>
      <c r="AG927" s="450"/>
      <c r="AH927" s="450"/>
      <c r="AI927" s="450"/>
    </row>
    <row r="928" spans="1:36" s="23" customFormat="1" ht="15.75" customHeight="1">
      <c r="A928" s="117" t="str">
        <f t="shared" si="125"/>
        <v>×</v>
      </c>
      <c r="B928" s="100"/>
      <c r="F928" s="239"/>
      <c r="G928" s="229"/>
      <c r="H928" s="221"/>
      <c r="I928" s="221"/>
      <c r="J928" s="221"/>
      <c r="K928" s="460"/>
      <c r="L928" s="461"/>
      <c r="M928" s="239"/>
      <c r="N928" s="462"/>
      <c r="O928" s="462"/>
      <c r="P928" s="462"/>
      <c r="Q928" s="449" t="str">
        <f>IF(N928="","",N928*H928*AE934)</f>
        <v/>
      </c>
      <c r="R928" s="450"/>
      <c r="S928" s="450"/>
      <c r="T928" s="451"/>
      <c r="U928" s="448"/>
      <c r="V928" s="229"/>
      <c r="W928" s="221"/>
      <c r="X928" s="221"/>
      <c r="Y928" s="221"/>
      <c r="Z928" s="460"/>
      <c r="AA928" s="461"/>
      <c r="AB928" s="239"/>
      <c r="AC928" s="462"/>
      <c r="AD928" s="462"/>
      <c r="AE928" s="462"/>
      <c r="AF928" s="449" t="str">
        <f>IF(AC928="","",AC928*W928*AE934)</f>
        <v/>
      </c>
      <c r="AG928" s="450"/>
      <c r="AH928" s="450"/>
      <c r="AI928" s="450"/>
    </row>
    <row r="929" spans="1:36" s="23" customFormat="1" ht="15.75" customHeight="1">
      <c r="A929" s="117" t="str">
        <f t="shared" si="125"/>
        <v>×</v>
      </c>
      <c r="B929" s="100"/>
      <c r="F929" s="239"/>
      <c r="G929" s="229"/>
      <c r="H929" s="221"/>
      <c r="I929" s="221"/>
      <c r="J929" s="221"/>
      <c r="K929" s="460"/>
      <c r="L929" s="461"/>
      <c r="M929" s="239"/>
      <c r="N929" s="462"/>
      <c r="O929" s="462"/>
      <c r="P929" s="462"/>
      <c r="Q929" s="449" t="str">
        <f>IF(N929="","",N929*H929*AE934)</f>
        <v/>
      </c>
      <c r="R929" s="450"/>
      <c r="S929" s="450"/>
      <c r="T929" s="451"/>
      <c r="U929" s="448"/>
      <c r="V929" s="229"/>
      <c r="W929" s="221"/>
      <c r="X929" s="221"/>
      <c r="Y929" s="221"/>
      <c r="Z929" s="460"/>
      <c r="AA929" s="461"/>
      <c r="AB929" s="239"/>
      <c r="AC929" s="462"/>
      <c r="AD929" s="462"/>
      <c r="AE929" s="462"/>
      <c r="AF929" s="449" t="str">
        <f>IF(AC929="","",AC929*W929*AE934)</f>
        <v/>
      </c>
      <c r="AG929" s="450"/>
      <c r="AH929" s="450"/>
      <c r="AI929" s="450"/>
    </row>
    <row r="930" spans="1:36" s="23" customFormat="1" ht="15.75" customHeight="1">
      <c r="A930" s="117" t="str">
        <f t="shared" si="125"/>
        <v>×</v>
      </c>
      <c r="B930" s="100"/>
      <c r="F930" s="239"/>
      <c r="G930" s="229"/>
      <c r="H930" s="221"/>
      <c r="I930" s="221"/>
      <c r="J930" s="221"/>
      <c r="K930" s="460"/>
      <c r="L930" s="461"/>
      <c r="M930" s="239"/>
      <c r="N930" s="462"/>
      <c r="O930" s="462"/>
      <c r="P930" s="462"/>
      <c r="Q930" s="449" t="str">
        <f>IF(N930="","",N930*H930*AE934)</f>
        <v/>
      </c>
      <c r="R930" s="450"/>
      <c r="S930" s="450"/>
      <c r="T930" s="451"/>
      <c r="U930" s="448"/>
      <c r="V930" s="229"/>
      <c r="W930" s="221"/>
      <c r="X930" s="221"/>
      <c r="Y930" s="221"/>
      <c r="Z930" s="460"/>
      <c r="AA930" s="461"/>
      <c r="AB930" s="239"/>
      <c r="AC930" s="462"/>
      <c r="AD930" s="462"/>
      <c r="AE930" s="462"/>
      <c r="AF930" s="449" t="str">
        <f>IF(AC930="","",AC930*W930*AE934)</f>
        <v/>
      </c>
      <c r="AG930" s="450"/>
      <c r="AH930" s="450"/>
      <c r="AI930" s="450"/>
    </row>
    <row r="931" spans="1:36" s="23" customFormat="1" ht="15.75" customHeight="1">
      <c r="A931" s="117" t="str">
        <f t="shared" si="125"/>
        <v>×</v>
      </c>
      <c r="B931" s="100"/>
      <c r="F931" s="239"/>
      <c r="G931" s="229"/>
      <c r="H931" s="221"/>
      <c r="I931" s="221"/>
      <c r="J931" s="221"/>
      <c r="K931" s="460"/>
      <c r="L931" s="461"/>
      <c r="M931" s="239"/>
      <c r="N931" s="462"/>
      <c r="O931" s="462"/>
      <c r="P931" s="462"/>
      <c r="Q931" s="449" t="str">
        <f>IF(N931="","",N931*H931*AE934)</f>
        <v/>
      </c>
      <c r="R931" s="450"/>
      <c r="S931" s="450"/>
      <c r="T931" s="451"/>
      <c r="U931" s="448"/>
      <c r="V931" s="229"/>
      <c r="W931" s="221"/>
      <c r="X931" s="221"/>
      <c r="Y931" s="221"/>
      <c r="Z931" s="460"/>
      <c r="AA931" s="461"/>
      <c r="AB931" s="239"/>
      <c r="AC931" s="462"/>
      <c r="AD931" s="462"/>
      <c r="AE931" s="462"/>
      <c r="AF931" s="449" t="str">
        <f>IF(AC931="","",AC931*W931*AE934)</f>
        <v/>
      </c>
      <c r="AG931" s="450"/>
      <c r="AH931" s="450"/>
      <c r="AI931" s="450"/>
    </row>
    <row r="932" spans="1:36" s="23" customFormat="1" ht="15.75" customHeight="1">
      <c r="A932" s="117" t="str">
        <f t="shared" si="125"/>
        <v>×</v>
      </c>
      <c r="B932" s="100"/>
      <c r="F932" s="239"/>
      <c r="G932" s="229"/>
      <c r="H932" s="221"/>
      <c r="I932" s="221"/>
      <c r="J932" s="221"/>
      <c r="K932" s="460"/>
      <c r="L932" s="461"/>
      <c r="M932" s="239"/>
      <c r="N932" s="462"/>
      <c r="O932" s="462"/>
      <c r="P932" s="462"/>
      <c r="Q932" s="449" t="str">
        <f>IF(N932="","",N932*H932*AE934)</f>
        <v/>
      </c>
      <c r="R932" s="450"/>
      <c r="S932" s="450"/>
      <c r="T932" s="451"/>
      <c r="U932" s="448"/>
      <c r="V932" s="229"/>
      <c r="W932" s="221"/>
      <c r="X932" s="221"/>
      <c r="Y932" s="221"/>
      <c r="Z932" s="460"/>
      <c r="AA932" s="461"/>
      <c r="AB932" s="239"/>
      <c r="AC932" s="462"/>
      <c r="AD932" s="462"/>
      <c r="AE932" s="462"/>
      <c r="AF932" s="449" t="str">
        <f>IF(AC932="","",AC932*W932*AE934)</f>
        <v/>
      </c>
      <c r="AG932" s="450"/>
      <c r="AH932" s="450"/>
      <c r="AI932" s="450"/>
    </row>
    <row r="933" spans="1:36" s="23" customFormat="1" ht="15.75" customHeight="1">
      <c r="A933" s="117" t="str">
        <f>IF(液状化L1の有無="","","×")</f>
        <v>×</v>
      </c>
      <c r="B933" s="100"/>
      <c r="F933" s="269" t="s">
        <v>462</v>
      </c>
      <c r="G933" s="270"/>
      <c r="H933" s="526">
        <f>ROUND(SUM(Q917:T932),1)</f>
        <v>2500.5</v>
      </c>
      <c r="I933" s="527"/>
      <c r="J933" s="527"/>
      <c r="K933" s="527"/>
      <c r="L933" s="527"/>
      <c r="M933" s="527"/>
      <c r="N933" s="527"/>
      <c r="O933" s="527"/>
      <c r="P933" s="527"/>
      <c r="Q933" s="527"/>
      <c r="R933" s="527"/>
      <c r="S933" s="527"/>
      <c r="T933" s="528"/>
      <c r="U933" s="509" t="s">
        <v>462</v>
      </c>
      <c r="V933" s="270"/>
      <c r="W933" s="526">
        <f>ROUND(SUM(AF917:AI932),1)</f>
        <v>2971.7</v>
      </c>
      <c r="X933" s="527"/>
      <c r="Y933" s="527"/>
      <c r="Z933" s="527"/>
      <c r="AA933" s="527"/>
      <c r="AB933" s="527"/>
      <c r="AC933" s="527"/>
      <c r="AD933" s="527"/>
      <c r="AE933" s="527"/>
      <c r="AF933" s="527"/>
      <c r="AG933" s="527"/>
      <c r="AH933" s="527"/>
      <c r="AI933" s="527"/>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430</v>
      </c>
      <c r="AD934" s="22" t="s">
        <v>26</v>
      </c>
      <c r="AE934" s="325">
        <f>AE910</f>
        <v>3.1415926535897931</v>
      </c>
      <c r="AF934" s="325"/>
      <c r="AG934" s="325"/>
      <c r="AH934" s="29" t="s">
        <v>431</v>
      </c>
      <c r="AI934" s="22" t="s">
        <v>154</v>
      </c>
    </row>
    <row r="935" spans="1:36" ht="15.75" customHeight="1">
      <c r="A935" s="116" t="str">
        <f t="shared" ref="A935:A940" si="126">IF(液状化L2の有無="","","×")</f>
        <v/>
      </c>
      <c r="B935" s="100" t="s">
        <v>588</v>
      </c>
    </row>
    <row r="936" spans="1:36" ht="15.75" customHeight="1">
      <c r="A936" s="116" t="str">
        <f t="shared" si="126"/>
        <v/>
      </c>
    </row>
    <row r="937" spans="1:36" s="23" customFormat="1" ht="15.75" customHeight="1">
      <c r="A937" s="116" t="str">
        <f t="shared" si="126"/>
        <v/>
      </c>
      <c r="B937" s="100"/>
      <c r="F937" s="28" t="s">
        <v>504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456" t="s">
        <v>428</v>
      </c>
      <c r="G938" s="302"/>
      <c r="H938" s="302"/>
      <c r="I938" s="302"/>
      <c r="J938" s="302"/>
      <c r="K938" s="302"/>
      <c r="L938" s="302"/>
      <c r="M938" s="302"/>
      <c r="N938" s="302"/>
      <c r="O938" s="302"/>
      <c r="P938" s="302"/>
      <c r="Q938" s="302"/>
      <c r="R938" s="302"/>
      <c r="S938" s="302"/>
      <c r="T938" s="457"/>
      <c r="U938" s="458" t="s">
        <v>429</v>
      </c>
      <c r="V938" s="258"/>
      <c r="W938" s="258"/>
      <c r="X938" s="258"/>
      <c r="Y938" s="258"/>
      <c r="Z938" s="258"/>
      <c r="AA938" s="258"/>
      <c r="AB938" s="258"/>
      <c r="AC938" s="258"/>
      <c r="AD938" s="258"/>
      <c r="AE938" s="258"/>
      <c r="AF938" s="258"/>
      <c r="AG938" s="258"/>
      <c r="AH938" s="258"/>
      <c r="AI938" s="259"/>
    </row>
    <row r="939" spans="1:36" s="23" customFormat="1" ht="15.75" customHeight="1">
      <c r="A939" s="116" t="str">
        <f t="shared" si="126"/>
        <v/>
      </c>
      <c r="B939" s="100"/>
      <c r="F939" s="287" t="s">
        <v>77</v>
      </c>
      <c r="G939" s="288"/>
      <c r="H939" s="291" t="s">
        <v>186</v>
      </c>
      <c r="I939" s="292"/>
      <c r="J939" s="292"/>
      <c r="K939" s="420" t="s">
        <v>230</v>
      </c>
      <c r="L939" s="332"/>
      <c r="M939" s="333"/>
      <c r="N939" s="420" t="s">
        <v>461</v>
      </c>
      <c r="O939" s="332"/>
      <c r="P939" s="333"/>
      <c r="Q939" s="420" t="s">
        <v>233</v>
      </c>
      <c r="R939" s="332"/>
      <c r="S939" s="332"/>
      <c r="T939" s="463"/>
      <c r="U939" s="417" t="s">
        <v>77</v>
      </c>
      <c r="V939" s="246"/>
      <c r="W939" s="452" t="s">
        <v>186</v>
      </c>
      <c r="X939" s="303"/>
      <c r="Y939" s="303"/>
      <c r="Z939" s="453" t="s">
        <v>230</v>
      </c>
      <c r="AA939" s="454"/>
      <c r="AB939" s="455"/>
      <c r="AC939" s="453" t="s">
        <v>461</v>
      </c>
      <c r="AD939" s="454"/>
      <c r="AE939" s="455"/>
      <c r="AF939" s="453" t="s">
        <v>233</v>
      </c>
      <c r="AG939" s="454"/>
      <c r="AH939" s="454"/>
      <c r="AI939" s="454"/>
    </row>
    <row r="940" spans="1:36" s="23" customFormat="1" ht="15.75" customHeight="1">
      <c r="A940" s="116" t="str">
        <f t="shared" si="126"/>
        <v/>
      </c>
      <c r="B940" s="100"/>
      <c r="F940" s="289"/>
      <c r="G940" s="290"/>
      <c r="H940" s="293"/>
      <c r="I940" s="293"/>
      <c r="J940" s="293"/>
      <c r="K940" s="421"/>
      <c r="L940" s="335"/>
      <c r="M940" s="287"/>
      <c r="N940" s="421"/>
      <c r="O940" s="335"/>
      <c r="P940" s="287"/>
      <c r="Q940" s="421"/>
      <c r="R940" s="335"/>
      <c r="S940" s="335"/>
      <c r="T940" s="464"/>
      <c r="U940" s="459"/>
      <c r="V940" s="290"/>
      <c r="W940" s="293"/>
      <c r="X940" s="293"/>
      <c r="Y940" s="293"/>
      <c r="Z940" s="421"/>
      <c r="AA940" s="335"/>
      <c r="AB940" s="287"/>
      <c r="AC940" s="421"/>
      <c r="AD940" s="335"/>
      <c r="AE940" s="287"/>
      <c r="AF940" s="421"/>
      <c r="AG940" s="335"/>
      <c r="AH940" s="335"/>
      <c r="AI940" s="335"/>
    </row>
    <row r="941" spans="1:36" s="23" customFormat="1" ht="15.75" customHeight="1">
      <c r="A941" s="116" t="str">
        <f t="shared" ref="A941:A956" si="127">IF(液状化L2の有無="",IF(LEN(F941)+LEN(U941)=0,"×",""),"×")</f>
        <v/>
      </c>
      <c r="B941" s="100"/>
      <c r="F941" s="247">
        <v>2</v>
      </c>
      <c r="G941" s="223"/>
      <c r="H941" s="224">
        <v>3.4200000762939453</v>
      </c>
      <c r="I941" s="224"/>
      <c r="J941" s="224"/>
      <c r="K941" s="429" t="s">
        <v>406</v>
      </c>
      <c r="L941" s="430"/>
      <c r="M941" s="247"/>
      <c r="N941" s="431">
        <v>0</v>
      </c>
      <c r="O941" s="431"/>
      <c r="P941" s="431"/>
      <c r="Q941" s="432">
        <f>IF(N941="","",N941*H941*AE958)</f>
        <v>0</v>
      </c>
      <c r="R941" s="433"/>
      <c r="S941" s="433"/>
      <c r="T941" s="465"/>
      <c r="U941" s="447">
        <v>2</v>
      </c>
      <c r="V941" s="223"/>
      <c r="W941" s="224">
        <v>3.4200000762939453</v>
      </c>
      <c r="X941" s="224"/>
      <c r="Y941" s="224"/>
      <c r="Z941" s="429" t="s">
        <v>406</v>
      </c>
      <c r="AA941" s="430"/>
      <c r="AB941" s="247"/>
      <c r="AC941" s="431">
        <v>0</v>
      </c>
      <c r="AD941" s="431"/>
      <c r="AE941" s="431"/>
      <c r="AF941" s="432">
        <f>IF(AC941="","",AC941*W941*AE958)</f>
        <v>0</v>
      </c>
      <c r="AG941" s="433"/>
      <c r="AH941" s="433"/>
      <c r="AI941" s="433"/>
    </row>
    <row r="942" spans="1:36" s="23" customFormat="1" ht="15.75" customHeight="1">
      <c r="A942" s="116" t="str">
        <f t="shared" si="127"/>
        <v/>
      </c>
      <c r="B942" s="100"/>
      <c r="F942" s="239">
        <v>3</v>
      </c>
      <c r="G942" s="229"/>
      <c r="H942" s="221">
        <v>3.1500000953674316</v>
      </c>
      <c r="I942" s="221"/>
      <c r="J942" s="221"/>
      <c r="K942" s="460" t="s">
        <v>463</v>
      </c>
      <c r="L942" s="461"/>
      <c r="M942" s="239"/>
      <c r="N942" s="462">
        <v>0</v>
      </c>
      <c r="O942" s="462"/>
      <c r="P942" s="462"/>
      <c r="Q942" s="449">
        <f>IF(N942="","",N942*H942*AE958)</f>
        <v>0</v>
      </c>
      <c r="R942" s="450"/>
      <c r="S942" s="450"/>
      <c r="T942" s="451"/>
      <c r="U942" s="448">
        <v>3</v>
      </c>
      <c r="V942" s="229"/>
      <c r="W942" s="221">
        <v>3.1500000953674316</v>
      </c>
      <c r="X942" s="221"/>
      <c r="Y942" s="221"/>
      <c r="Z942" s="460" t="s">
        <v>463</v>
      </c>
      <c r="AA942" s="461"/>
      <c r="AB942" s="239"/>
      <c r="AC942" s="462">
        <v>0</v>
      </c>
      <c r="AD942" s="462"/>
      <c r="AE942" s="462"/>
      <c r="AF942" s="449">
        <f>IF(AC942="","",AC942*W942*AE958)</f>
        <v>0</v>
      </c>
      <c r="AG942" s="450"/>
      <c r="AH942" s="450"/>
      <c r="AI942" s="450"/>
    </row>
    <row r="943" spans="1:36" s="23" customFormat="1" ht="15.75" customHeight="1">
      <c r="A943" s="116" t="str">
        <f t="shared" si="127"/>
        <v/>
      </c>
      <c r="B943" s="100"/>
      <c r="F943" s="239">
        <v>4</v>
      </c>
      <c r="G943" s="229"/>
      <c r="H943" s="221">
        <v>3.7300004959106445</v>
      </c>
      <c r="I943" s="221"/>
      <c r="J943" s="221"/>
      <c r="K943" s="460" t="s">
        <v>463</v>
      </c>
      <c r="L943" s="461"/>
      <c r="M943" s="239"/>
      <c r="N943" s="462">
        <v>0</v>
      </c>
      <c r="O943" s="462"/>
      <c r="P943" s="462"/>
      <c r="Q943" s="449">
        <f>IF(N943="","",N943*H943*AE958)</f>
        <v>0</v>
      </c>
      <c r="R943" s="450"/>
      <c r="S943" s="450"/>
      <c r="T943" s="451"/>
      <c r="U943" s="448">
        <v>4</v>
      </c>
      <c r="V943" s="229"/>
      <c r="W943" s="221">
        <v>3.7300004959106445</v>
      </c>
      <c r="X943" s="221"/>
      <c r="Y943" s="221"/>
      <c r="Z943" s="460" t="s">
        <v>463</v>
      </c>
      <c r="AA943" s="461"/>
      <c r="AB943" s="239"/>
      <c r="AC943" s="462">
        <v>0</v>
      </c>
      <c r="AD943" s="462"/>
      <c r="AE943" s="462"/>
      <c r="AF943" s="449">
        <f>IF(AC943="","",AC943*W943*AE958)</f>
        <v>0</v>
      </c>
      <c r="AG943" s="450"/>
      <c r="AH943" s="450"/>
      <c r="AI943" s="450"/>
    </row>
    <row r="944" spans="1:36" s="23" customFormat="1" ht="15.75" customHeight="1">
      <c r="A944" s="116" t="str">
        <f t="shared" si="127"/>
        <v/>
      </c>
      <c r="B944" s="100"/>
      <c r="F944" s="239">
        <v>4</v>
      </c>
      <c r="G944" s="229"/>
      <c r="H944" s="221">
        <v>1.2699995040893555</v>
      </c>
      <c r="I944" s="221"/>
      <c r="J944" s="221"/>
      <c r="K944" s="460" t="s">
        <v>463</v>
      </c>
      <c r="L944" s="461"/>
      <c r="M944" s="239"/>
      <c r="N944" s="462">
        <v>15.8</v>
      </c>
      <c r="O944" s="462"/>
      <c r="P944" s="462"/>
      <c r="Q944" s="449">
        <f>IF(N944="","",N944*H944*AE958)</f>
        <v>63.039173571334835</v>
      </c>
      <c r="R944" s="450"/>
      <c r="S944" s="450"/>
      <c r="T944" s="451"/>
      <c r="U944" s="448">
        <v>4</v>
      </c>
      <c r="V944" s="229"/>
      <c r="W944" s="221">
        <v>1.2699995040893555</v>
      </c>
      <c r="X944" s="221"/>
      <c r="Y944" s="221"/>
      <c r="Z944" s="460" t="s">
        <v>463</v>
      </c>
      <c r="AA944" s="461"/>
      <c r="AB944" s="239"/>
      <c r="AC944" s="462">
        <v>15.8</v>
      </c>
      <c r="AD944" s="462"/>
      <c r="AE944" s="462"/>
      <c r="AF944" s="449">
        <f>IF(AC944="","",AC944*W944*AE958)</f>
        <v>63.039173571334835</v>
      </c>
      <c r="AG944" s="450"/>
      <c r="AH944" s="450"/>
      <c r="AI944" s="450"/>
    </row>
    <row r="945" spans="1:35" s="23" customFormat="1" ht="15.75" customHeight="1">
      <c r="A945" s="116" t="str">
        <f t="shared" si="127"/>
        <v/>
      </c>
      <c r="B945" s="100"/>
      <c r="F945" s="239">
        <v>5</v>
      </c>
      <c r="G945" s="229"/>
      <c r="H945" s="221">
        <v>5</v>
      </c>
      <c r="I945" s="221"/>
      <c r="J945" s="221"/>
      <c r="K945" s="460" t="s">
        <v>463</v>
      </c>
      <c r="L945" s="461"/>
      <c r="M945" s="239"/>
      <c r="N945" s="462">
        <v>32</v>
      </c>
      <c r="O945" s="462"/>
      <c r="P945" s="462"/>
      <c r="Q945" s="449">
        <f>IF(N945="","",N945*H945*AE958)</f>
        <v>502.6548245743669</v>
      </c>
      <c r="R945" s="450"/>
      <c r="S945" s="450"/>
      <c r="T945" s="451"/>
      <c r="U945" s="448">
        <v>5</v>
      </c>
      <c r="V945" s="229"/>
      <c r="W945" s="221">
        <v>5</v>
      </c>
      <c r="X945" s="221"/>
      <c r="Y945" s="221"/>
      <c r="Z945" s="460" t="s">
        <v>463</v>
      </c>
      <c r="AA945" s="461"/>
      <c r="AB945" s="239"/>
      <c r="AC945" s="462">
        <v>32</v>
      </c>
      <c r="AD945" s="462"/>
      <c r="AE945" s="462"/>
      <c r="AF945" s="449">
        <f>IF(AC945="","",AC945*W945*AE958)</f>
        <v>502.6548245743669</v>
      </c>
      <c r="AG945" s="450"/>
      <c r="AH945" s="450"/>
      <c r="AI945" s="450"/>
    </row>
    <row r="946" spans="1:35" s="23" customFormat="1" ht="15.75" customHeight="1">
      <c r="A946" s="116" t="str">
        <f t="shared" si="127"/>
        <v/>
      </c>
      <c r="B946" s="100"/>
      <c r="F946" s="239">
        <v>6</v>
      </c>
      <c r="G946" s="229"/>
      <c r="H946" s="221">
        <v>5.1999998092651367</v>
      </c>
      <c r="I946" s="221"/>
      <c r="J946" s="221"/>
      <c r="K946" s="460" t="s">
        <v>463</v>
      </c>
      <c r="L946" s="461"/>
      <c r="M946" s="239"/>
      <c r="N946" s="462">
        <v>48.6</v>
      </c>
      <c r="O946" s="462"/>
      <c r="P946" s="462"/>
      <c r="Q946" s="449">
        <f>IF(N946="","",N946*H946*AE958)</f>
        <v>793.943266293546</v>
      </c>
      <c r="R946" s="450"/>
      <c r="S946" s="450"/>
      <c r="T946" s="451"/>
      <c r="U946" s="448">
        <v>6</v>
      </c>
      <c r="V946" s="229"/>
      <c r="W946" s="221">
        <v>5.1999998092651367</v>
      </c>
      <c r="X946" s="221"/>
      <c r="Y946" s="221"/>
      <c r="Z946" s="460" t="s">
        <v>463</v>
      </c>
      <c r="AA946" s="461"/>
      <c r="AB946" s="239"/>
      <c r="AC946" s="462">
        <v>48.6</v>
      </c>
      <c r="AD946" s="462"/>
      <c r="AE946" s="462"/>
      <c r="AF946" s="449">
        <f>IF(AC946="","",AC946*W946*AE958)</f>
        <v>793.943266293546</v>
      </c>
      <c r="AG946" s="450"/>
      <c r="AH946" s="450"/>
      <c r="AI946" s="450"/>
    </row>
    <row r="947" spans="1:35" s="23" customFormat="1" ht="15.75" customHeight="1">
      <c r="A947" s="116" t="str">
        <f t="shared" si="127"/>
        <v/>
      </c>
      <c r="B947" s="100"/>
      <c r="F947" s="239">
        <v>7</v>
      </c>
      <c r="G947" s="229"/>
      <c r="H947" s="221">
        <v>2.5499999523162842</v>
      </c>
      <c r="I947" s="221"/>
      <c r="J947" s="221"/>
      <c r="K947" s="460" t="s">
        <v>463</v>
      </c>
      <c r="L947" s="461"/>
      <c r="M947" s="239"/>
      <c r="N947" s="462">
        <v>12.8</v>
      </c>
      <c r="O947" s="462"/>
      <c r="P947" s="462"/>
      <c r="Q947" s="449">
        <f>IF(N947="","",N947*H947*AE958)</f>
        <v>102.54158229569487</v>
      </c>
      <c r="R947" s="450"/>
      <c r="S947" s="450"/>
      <c r="T947" s="451"/>
      <c r="U947" s="448">
        <v>7</v>
      </c>
      <c r="V947" s="229"/>
      <c r="W947" s="221">
        <v>2.5499999523162842</v>
      </c>
      <c r="X947" s="221"/>
      <c r="Y947" s="221"/>
      <c r="Z947" s="460" t="s">
        <v>463</v>
      </c>
      <c r="AA947" s="461"/>
      <c r="AB947" s="239"/>
      <c r="AC947" s="462">
        <v>12.8</v>
      </c>
      <c r="AD947" s="462"/>
      <c r="AE947" s="462"/>
      <c r="AF947" s="449">
        <f>IF(AC947="","",AC947*W947*AE958)</f>
        <v>102.54158229569487</v>
      </c>
      <c r="AG947" s="450"/>
      <c r="AH947" s="450"/>
      <c r="AI947" s="450"/>
    </row>
    <row r="948" spans="1:35" s="23" customFormat="1" ht="15.75" customHeight="1">
      <c r="A948" s="116" t="str">
        <f t="shared" si="127"/>
        <v/>
      </c>
      <c r="B948" s="100"/>
      <c r="F948" s="239">
        <v>8</v>
      </c>
      <c r="G948" s="229"/>
      <c r="H948" s="221">
        <v>3.7799999713897705</v>
      </c>
      <c r="I948" s="221"/>
      <c r="J948" s="221"/>
      <c r="K948" s="460" t="s">
        <v>463</v>
      </c>
      <c r="L948" s="461"/>
      <c r="M948" s="239"/>
      <c r="N948" s="462">
        <v>39.6</v>
      </c>
      <c r="O948" s="462"/>
      <c r="P948" s="462"/>
      <c r="Q948" s="449">
        <f>IF(N948="","",N948*H948*AE958)</f>
        <v>470.25871757123411</v>
      </c>
      <c r="R948" s="450"/>
      <c r="S948" s="450"/>
      <c r="T948" s="451"/>
      <c r="U948" s="448">
        <v>8</v>
      </c>
      <c r="V948" s="229"/>
      <c r="W948" s="221">
        <v>3.7799999713897705</v>
      </c>
      <c r="X948" s="221"/>
      <c r="Y948" s="221"/>
      <c r="Z948" s="460" t="s">
        <v>463</v>
      </c>
      <c r="AA948" s="461"/>
      <c r="AB948" s="239"/>
      <c r="AC948" s="462">
        <v>39.6</v>
      </c>
      <c r="AD948" s="462"/>
      <c r="AE948" s="462"/>
      <c r="AF948" s="449">
        <f>IF(AC948="","",AC948*W948*AE958)</f>
        <v>470.25871757123411</v>
      </c>
      <c r="AG948" s="450"/>
      <c r="AH948" s="450"/>
      <c r="AI948" s="450"/>
    </row>
    <row r="949" spans="1:35" s="23" customFormat="1" ht="15.75" customHeight="1">
      <c r="A949" s="116" t="str">
        <f t="shared" si="127"/>
        <v/>
      </c>
      <c r="B949" s="100"/>
      <c r="F949" s="239">
        <v>9</v>
      </c>
      <c r="G949" s="229"/>
      <c r="H949" s="221">
        <v>0.89999997615814209</v>
      </c>
      <c r="I949" s="221"/>
      <c r="J949" s="221"/>
      <c r="K949" s="460" t="s">
        <v>629</v>
      </c>
      <c r="L949" s="461"/>
      <c r="M949" s="239"/>
      <c r="N949" s="462">
        <v>150</v>
      </c>
      <c r="O949" s="462"/>
      <c r="P949" s="462"/>
      <c r="Q949" s="449">
        <f>IF(N949="","",N949*H949*AE958)</f>
        <v>424.11499699941123</v>
      </c>
      <c r="R949" s="450"/>
      <c r="S949" s="450"/>
      <c r="T949" s="451"/>
      <c r="U949" s="448">
        <v>9</v>
      </c>
      <c r="V949" s="229"/>
      <c r="W949" s="221">
        <v>1.8999999761581421</v>
      </c>
      <c r="X949" s="221"/>
      <c r="Y949" s="221"/>
      <c r="Z949" s="460" t="s">
        <v>629</v>
      </c>
      <c r="AA949" s="461"/>
      <c r="AB949" s="239"/>
      <c r="AC949" s="462">
        <v>150</v>
      </c>
      <c r="AD949" s="462"/>
      <c r="AE949" s="462"/>
      <c r="AF949" s="449">
        <f>IF(AC949="","",AC949*W949*AE958)</f>
        <v>895.35389503788019</v>
      </c>
      <c r="AG949" s="450"/>
      <c r="AH949" s="450"/>
      <c r="AI949" s="450"/>
    </row>
    <row r="950" spans="1:35" s="23" customFormat="1" ht="15.75" customHeight="1">
      <c r="A950" s="116" t="str">
        <f t="shared" si="127"/>
        <v/>
      </c>
      <c r="B950" s="100"/>
      <c r="F950" s="239">
        <v>9</v>
      </c>
      <c r="G950" s="229"/>
      <c r="H950" s="221">
        <v>1</v>
      </c>
      <c r="I950" s="221"/>
      <c r="J950" s="221"/>
      <c r="K950" s="460" t="s">
        <v>629</v>
      </c>
      <c r="L950" s="461"/>
      <c r="M950" s="239"/>
      <c r="N950" s="462">
        <v>0</v>
      </c>
      <c r="O950" s="462"/>
      <c r="P950" s="462"/>
      <c r="Q950" s="449">
        <f>IF(N950="","",N950*H950*AE958)</f>
        <v>0</v>
      </c>
      <c r="R950" s="450"/>
      <c r="S950" s="450"/>
      <c r="T950" s="451"/>
      <c r="U950" s="448"/>
      <c r="V950" s="229"/>
      <c r="W950" s="221"/>
      <c r="X950" s="221"/>
      <c r="Y950" s="221"/>
      <c r="Z950" s="460"/>
      <c r="AA950" s="461"/>
      <c r="AB950" s="239"/>
      <c r="AC950" s="462"/>
      <c r="AD950" s="462"/>
      <c r="AE950" s="462"/>
      <c r="AF950" s="449" t="str">
        <f>IF(AC950="","",AC950*W950*AE958)</f>
        <v/>
      </c>
      <c r="AG950" s="450"/>
      <c r="AH950" s="450"/>
      <c r="AI950" s="450"/>
    </row>
    <row r="951" spans="1:35" s="23" customFormat="1" ht="15.75" customHeight="1">
      <c r="A951" s="116" t="str">
        <f t="shared" si="127"/>
        <v>×</v>
      </c>
      <c r="B951" s="100"/>
      <c r="F951" s="239"/>
      <c r="G951" s="229"/>
      <c r="H951" s="221"/>
      <c r="I951" s="221"/>
      <c r="J951" s="221"/>
      <c r="K951" s="460"/>
      <c r="L951" s="461"/>
      <c r="M951" s="239"/>
      <c r="N951" s="462"/>
      <c r="O951" s="462"/>
      <c r="P951" s="462"/>
      <c r="Q951" s="449" t="str">
        <f>IF(N951="","",N951*H951*AE958)</f>
        <v/>
      </c>
      <c r="R951" s="450"/>
      <c r="S951" s="450"/>
      <c r="T951" s="451"/>
      <c r="U951" s="448"/>
      <c r="V951" s="229"/>
      <c r="W951" s="221"/>
      <c r="X951" s="221"/>
      <c r="Y951" s="221"/>
      <c r="Z951" s="460"/>
      <c r="AA951" s="461"/>
      <c r="AB951" s="239"/>
      <c r="AC951" s="462"/>
      <c r="AD951" s="462"/>
      <c r="AE951" s="462"/>
      <c r="AF951" s="449" t="str">
        <f>IF(AC951="","",AC951*W951*AE958)</f>
        <v/>
      </c>
      <c r="AG951" s="450"/>
      <c r="AH951" s="450"/>
      <c r="AI951" s="450"/>
    </row>
    <row r="952" spans="1:35" s="23" customFormat="1" ht="15.75" customHeight="1">
      <c r="A952" s="116" t="str">
        <f t="shared" si="127"/>
        <v>×</v>
      </c>
      <c r="B952" s="100"/>
      <c r="F952" s="239"/>
      <c r="G952" s="229"/>
      <c r="H952" s="221"/>
      <c r="I952" s="221"/>
      <c r="J952" s="221"/>
      <c r="K952" s="460"/>
      <c r="L952" s="461"/>
      <c r="M952" s="239"/>
      <c r="N952" s="462"/>
      <c r="O952" s="462"/>
      <c r="P952" s="462"/>
      <c r="Q952" s="449" t="str">
        <f>IF(N952="","",N952*H952*AE958)</f>
        <v/>
      </c>
      <c r="R952" s="450"/>
      <c r="S952" s="450"/>
      <c r="T952" s="451"/>
      <c r="U952" s="448"/>
      <c r="V952" s="229"/>
      <c r="W952" s="221"/>
      <c r="X952" s="221"/>
      <c r="Y952" s="221"/>
      <c r="Z952" s="460"/>
      <c r="AA952" s="461"/>
      <c r="AB952" s="239"/>
      <c r="AC952" s="462"/>
      <c r="AD952" s="462"/>
      <c r="AE952" s="462"/>
      <c r="AF952" s="449" t="str">
        <f>IF(AC952="","",AC952*W952*AE958)</f>
        <v/>
      </c>
      <c r="AG952" s="450"/>
      <c r="AH952" s="450"/>
      <c r="AI952" s="450"/>
    </row>
    <row r="953" spans="1:35" s="23" customFormat="1" ht="15.75" customHeight="1">
      <c r="A953" s="116" t="str">
        <f t="shared" si="127"/>
        <v>×</v>
      </c>
      <c r="B953" s="100"/>
      <c r="F953" s="239"/>
      <c r="G953" s="229"/>
      <c r="H953" s="221"/>
      <c r="I953" s="221"/>
      <c r="J953" s="221"/>
      <c r="K953" s="460"/>
      <c r="L953" s="461"/>
      <c r="M953" s="239"/>
      <c r="N953" s="462"/>
      <c r="O953" s="462"/>
      <c r="P953" s="462"/>
      <c r="Q953" s="449" t="str">
        <f>IF(N953="","",N953*H953*AE958)</f>
        <v/>
      </c>
      <c r="R953" s="450"/>
      <c r="S953" s="450"/>
      <c r="T953" s="451"/>
      <c r="U953" s="448"/>
      <c r="V953" s="229"/>
      <c r="W953" s="221"/>
      <c r="X953" s="221"/>
      <c r="Y953" s="221"/>
      <c r="Z953" s="460"/>
      <c r="AA953" s="461"/>
      <c r="AB953" s="239"/>
      <c r="AC953" s="462"/>
      <c r="AD953" s="462"/>
      <c r="AE953" s="462"/>
      <c r="AF953" s="449" t="str">
        <f>IF(AC953="","",AC953*W953*AE958)</f>
        <v/>
      </c>
      <c r="AG953" s="450"/>
      <c r="AH953" s="450"/>
      <c r="AI953" s="450"/>
    </row>
    <row r="954" spans="1:35" s="23" customFormat="1" ht="15.75" customHeight="1">
      <c r="A954" s="116" t="str">
        <f t="shared" si="127"/>
        <v>×</v>
      </c>
      <c r="B954" s="100"/>
      <c r="F954" s="239"/>
      <c r="G954" s="229"/>
      <c r="H954" s="221"/>
      <c r="I954" s="221"/>
      <c r="J954" s="221"/>
      <c r="K954" s="460"/>
      <c r="L954" s="461"/>
      <c r="M954" s="239"/>
      <c r="N954" s="462"/>
      <c r="O954" s="462"/>
      <c r="P954" s="462"/>
      <c r="Q954" s="449" t="str">
        <f>IF(N954="","",N954*H954*AE958)</f>
        <v/>
      </c>
      <c r="R954" s="450"/>
      <c r="S954" s="450"/>
      <c r="T954" s="451"/>
      <c r="U954" s="448"/>
      <c r="V954" s="229"/>
      <c r="W954" s="221"/>
      <c r="X954" s="221"/>
      <c r="Y954" s="221"/>
      <c r="Z954" s="460"/>
      <c r="AA954" s="461"/>
      <c r="AB954" s="239"/>
      <c r="AC954" s="462"/>
      <c r="AD954" s="462"/>
      <c r="AE954" s="462"/>
      <c r="AF954" s="449" t="str">
        <f>IF(AC954="","",AC954*W954*AE958)</f>
        <v/>
      </c>
      <c r="AG954" s="450"/>
      <c r="AH954" s="450"/>
      <c r="AI954" s="450"/>
    </row>
    <row r="955" spans="1:35" s="23" customFormat="1" ht="15.75" customHeight="1">
      <c r="A955" s="116" t="str">
        <f t="shared" si="127"/>
        <v>×</v>
      </c>
      <c r="B955" s="100"/>
      <c r="F955" s="239"/>
      <c r="G955" s="229"/>
      <c r="H955" s="221"/>
      <c r="I955" s="221"/>
      <c r="J955" s="221"/>
      <c r="K955" s="460"/>
      <c r="L955" s="461"/>
      <c r="M955" s="239"/>
      <c r="N955" s="462"/>
      <c r="O955" s="462"/>
      <c r="P955" s="462"/>
      <c r="Q955" s="449" t="str">
        <f>IF(N955="","",N955*H955*AE958)</f>
        <v/>
      </c>
      <c r="R955" s="450"/>
      <c r="S955" s="450"/>
      <c r="T955" s="451"/>
      <c r="U955" s="448"/>
      <c r="V955" s="229"/>
      <c r="W955" s="221"/>
      <c r="X955" s="221"/>
      <c r="Y955" s="221"/>
      <c r="Z955" s="460"/>
      <c r="AA955" s="461"/>
      <c r="AB955" s="239"/>
      <c r="AC955" s="462"/>
      <c r="AD955" s="462"/>
      <c r="AE955" s="462"/>
      <c r="AF955" s="449" t="str">
        <f>IF(AC955="","",AC955*W955*AE958)</f>
        <v/>
      </c>
      <c r="AG955" s="450"/>
      <c r="AH955" s="450"/>
      <c r="AI955" s="450"/>
    </row>
    <row r="956" spans="1:35" s="23" customFormat="1" ht="15.75" customHeight="1">
      <c r="A956" s="116" t="str">
        <f t="shared" si="127"/>
        <v>×</v>
      </c>
      <c r="B956" s="100"/>
      <c r="F956" s="239"/>
      <c r="G956" s="229"/>
      <c r="H956" s="221"/>
      <c r="I956" s="221"/>
      <c r="J956" s="221"/>
      <c r="K956" s="460"/>
      <c r="L956" s="461"/>
      <c r="M956" s="239"/>
      <c r="N956" s="462"/>
      <c r="O956" s="462"/>
      <c r="P956" s="462"/>
      <c r="Q956" s="449" t="str">
        <f>IF(N956="","",N956*H956*AE958)</f>
        <v/>
      </c>
      <c r="R956" s="450"/>
      <c r="S956" s="450"/>
      <c r="T956" s="451"/>
      <c r="U956" s="448"/>
      <c r="V956" s="229"/>
      <c r="W956" s="221"/>
      <c r="X956" s="221"/>
      <c r="Y956" s="221"/>
      <c r="Z956" s="460"/>
      <c r="AA956" s="461"/>
      <c r="AB956" s="239"/>
      <c r="AC956" s="462"/>
      <c r="AD956" s="462"/>
      <c r="AE956" s="462"/>
      <c r="AF956" s="449" t="str">
        <f>IF(AC956="","",AC956*W956*AE958)</f>
        <v/>
      </c>
      <c r="AG956" s="450"/>
      <c r="AH956" s="450"/>
      <c r="AI956" s="450"/>
    </row>
    <row r="957" spans="1:35" s="23" customFormat="1" ht="15.75" customHeight="1">
      <c r="A957" s="116" t="str">
        <f>IF(液状化L2の有無="","","×")</f>
        <v/>
      </c>
      <c r="B957" s="100"/>
      <c r="F957" s="269" t="s">
        <v>462</v>
      </c>
      <c r="G957" s="270"/>
      <c r="H957" s="526">
        <f>ROUND(SUM(Q941:T956),1)</f>
        <v>2356.6</v>
      </c>
      <c r="I957" s="527"/>
      <c r="J957" s="527"/>
      <c r="K957" s="527"/>
      <c r="L957" s="527"/>
      <c r="M957" s="527"/>
      <c r="N957" s="527"/>
      <c r="O957" s="527"/>
      <c r="P957" s="527"/>
      <c r="Q957" s="527"/>
      <c r="R957" s="527"/>
      <c r="S957" s="527"/>
      <c r="T957" s="528"/>
      <c r="U957" s="509" t="s">
        <v>462</v>
      </c>
      <c r="V957" s="270"/>
      <c r="W957" s="526">
        <f>ROUND(SUM(AF941:AI956),1)</f>
        <v>2827.8</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430</v>
      </c>
      <c r="AD958" s="22" t="s">
        <v>26</v>
      </c>
      <c r="AE958" s="325">
        <f>AE934</f>
        <v>3.1415926535897931</v>
      </c>
      <c r="AF958" s="325"/>
      <c r="AG958" s="325"/>
      <c r="AH958" s="29" t="s">
        <v>431</v>
      </c>
      <c r="AI958" s="22" t="s">
        <v>154</v>
      </c>
    </row>
    <row r="959" spans="1:35" ht="15.75" customHeight="1">
      <c r="A959" s="121" t="str">
        <f>IF(液状化L2の有無="","","×")</f>
        <v/>
      </c>
      <c r="B959" s="100" t="s">
        <v>588</v>
      </c>
    </row>
    <row r="961" spans="1:36" s="23" customFormat="1" ht="15.75" customHeight="1">
      <c r="F961" s="28" t="s">
        <v>503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6" t="s">
        <v>428</v>
      </c>
      <c r="G962" s="302"/>
      <c r="H962" s="302"/>
      <c r="I962" s="302"/>
      <c r="J962" s="302"/>
      <c r="K962" s="302"/>
      <c r="L962" s="302"/>
      <c r="M962" s="302"/>
      <c r="N962" s="302"/>
      <c r="O962" s="302"/>
      <c r="P962" s="302"/>
      <c r="Q962" s="302"/>
      <c r="R962" s="302"/>
      <c r="S962" s="302"/>
      <c r="T962" s="457"/>
      <c r="U962" s="458" t="s">
        <v>429</v>
      </c>
      <c r="V962" s="258"/>
      <c r="W962" s="258"/>
      <c r="X962" s="258"/>
      <c r="Y962" s="258"/>
      <c r="Z962" s="258"/>
      <c r="AA962" s="258"/>
      <c r="AB962" s="258"/>
      <c r="AC962" s="258"/>
      <c r="AD962" s="258"/>
      <c r="AE962" s="258"/>
      <c r="AF962" s="258"/>
      <c r="AG962" s="258"/>
      <c r="AH962" s="258"/>
      <c r="AI962" s="259"/>
    </row>
    <row r="963" spans="1:36" s="23" customFormat="1" ht="15.75" customHeight="1">
      <c r="F963" s="287" t="s">
        <v>77</v>
      </c>
      <c r="G963" s="288"/>
      <c r="H963" s="291" t="s">
        <v>186</v>
      </c>
      <c r="I963" s="292"/>
      <c r="J963" s="292"/>
      <c r="K963" s="420" t="s">
        <v>230</v>
      </c>
      <c r="L963" s="332"/>
      <c r="M963" s="333"/>
      <c r="N963" s="420" t="s">
        <v>461</v>
      </c>
      <c r="O963" s="332"/>
      <c r="P963" s="333"/>
      <c r="Q963" s="420" t="s">
        <v>233</v>
      </c>
      <c r="R963" s="332"/>
      <c r="S963" s="332"/>
      <c r="T963" s="463"/>
      <c r="U963" s="417" t="s">
        <v>77</v>
      </c>
      <c r="V963" s="246"/>
      <c r="W963" s="452" t="s">
        <v>186</v>
      </c>
      <c r="X963" s="303"/>
      <c r="Y963" s="303"/>
      <c r="Z963" s="453" t="s">
        <v>230</v>
      </c>
      <c r="AA963" s="454"/>
      <c r="AB963" s="455"/>
      <c r="AC963" s="453" t="s">
        <v>461</v>
      </c>
      <c r="AD963" s="454"/>
      <c r="AE963" s="455"/>
      <c r="AF963" s="453" t="s">
        <v>233</v>
      </c>
      <c r="AG963" s="454"/>
      <c r="AH963" s="454"/>
      <c r="AI963" s="454"/>
    </row>
    <row r="964" spans="1:36" s="23" customFormat="1" ht="15.75" customHeight="1">
      <c r="F964" s="289"/>
      <c r="G964" s="290"/>
      <c r="H964" s="293"/>
      <c r="I964" s="293"/>
      <c r="J964" s="293"/>
      <c r="K964" s="421"/>
      <c r="L964" s="335"/>
      <c r="M964" s="287"/>
      <c r="N964" s="421"/>
      <c r="O964" s="335"/>
      <c r="P964" s="287"/>
      <c r="Q964" s="421"/>
      <c r="R964" s="335"/>
      <c r="S964" s="335"/>
      <c r="T964" s="464"/>
      <c r="U964" s="459"/>
      <c r="V964" s="290"/>
      <c r="W964" s="293"/>
      <c r="X964" s="293"/>
      <c r="Y964" s="293"/>
      <c r="Z964" s="421"/>
      <c r="AA964" s="335"/>
      <c r="AB964" s="287"/>
      <c r="AC964" s="421"/>
      <c r="AD964" s="335"/>
      <c r="AE964" s="287"/>
      <c r="AF964" s="421"/>
      <c r="AG964" s="335"/>
      <c r="AH964" s="335"/>
      <c r="AI964" s="335"/>
    </row>
    <row r="965" spans="1:36" s="23" customFormat="1" ht="15.75" customHeight="1">
      <c r="A965" s="110" t="str">
        <f t="shared" ref="A965:A980" si="128">IF(LEN(F965)+LEN(U965)=0,"×","")</f>
        <v/>
      </c>
      <c r="B965" s="100"/>
      <c r="F965" s="247">
        <v>2</v>
      </c>
      <c r="G965" s="223"/>
      <c r="H965" s="224">
        <v>3.4200000762939453</v>
      </c>
      <c r="I965" s="224"/>
      <c r="J965" s="224"/>
      <c r="K965" s="429" t="s">
        <v>406</v>
      </c>
      <c r="L965" s="430"/>
      <c r="M965" s="247"/>
      <c r="N965" s="431">
        <v>0</v>
      </c>
      <c r="O965" s="431"/>
      <c r="P965" s="431"/>
      <c r="Q965" s="432">
        <f>IF(N965="","",N965*H965*AE982)</f>
        <v>0</v>
      </c>
      <c r="R965" s="433"/>
      <c r="S965" s="433"/>
      <c r="T965" s="465"/>
      <c r="U965" s="447">
        <v>2</v>
      </c>
      <c r="V965" s="223"/>
      <c r="W965" s="224">
        <v>3.4200000762939453</v>
      </c>
      <c r="X965" s="224"/>
      <c r="Y965" s="224"/>
      <c r="Z965" s="429" t="s">
        <v>406</v>
      </c>
      <c r="AA965" s="430"/>
      <c r="AB965" s="247"/>
      <c r="AC965" s="431">
        <v>0</v>
      </c>
      <c r="AD965" s="431"/>
      <c r="AE965" s="431"/>
      <c r="AF965" s="432">
        <f>IF(AC965="","",AC965*W965*AE982)</f>
        <v>0</v>
      </c>
      <c r="AG965" s="433"/>
      <c r="AH965" s="433"/>
      <c r="AI965" s="433"/>
    </row>
    <row r="966" spans="1:36" s="23" customFormat="1" ht="15.75" customHeight="1">
      <c r="A966" s="110" t="str">
        <f t="shared" si="128"/>
        <v/>
      </c>
      <c r="B966" s="100"/>
      <c r="F966" s="239">
        <v>3</v>
      </c>
      <c r="G966" s="229"/>
      <c r="H966" s="221">
        <v>3.1500000953674316</v>
      </c>
      <c r="I966" s="221"/>
      <c r="J966" s="221"/>
      <c r="K966" s="460" t="s">
        <v>463</v>
      </c>
      <c r="L966" s="461"/>
      <c r="M966" s="239"/>
      <c r="N966" s="462">
        <v>0</v>
      </c>
      <c r="O966" s="462"/>
      <c r="P966" s="462"/>
      <c r="Q966" s="449">
        <f>IF(N966="","",N966*H966*AE982)</f>
        <v>0</v>
      </c>
      <c r="R966" s="450"/>
      <c r="S966" s="450"/>
      <c r="T966" s="451"/>
      <c r="U966" s="448">
        <v>3</v>
      </c>
      <c r="V966" s="229"/>
      <c r="W966" s="221">
        <v>3.1500000953674316</v>
      </c>
      <c r="X966" s="221"/>
      <c r="Y966" s="221"/>
      <c r="Z966" s="460" t="s">
        <v>463</v>
      </c>
      <c r="AA966" s="461"/>
      <c r="AB966" s="239"/>
      <c r="AC966" s="462">
        <v>0</v>
      </c>
      <c r="AD966" s="462"/>
      <c r="AE966" s="462"/>
      <c r="AF966" s="449">
        <f>IF(AC966="","",AC966*W966*AE982)</f>
        <v>0</v>
      </c>
      <c r="AG966" s="450"/>
      <c r="AH966" s="450"/>
      <c r="AI966" s="450"/>
    </row>
    <row r="967" spans="1:36" s="23" customFormat="1" ht="15.75" customHeight="1">
      <c r="A967" s="110" t="str">
        <f t="shared" si="128"/>
        <v/>
      </c>
      <c r="B967" s="100"/>
      <c r="F967" s="239">
        <v>4</v>
      </c>
      <c r="G967" s="229"/>
      <c r="H967" s="221">
        <v>1.0200004577636719</v>
      </c>
      <c r="I967" s="221"/>
      <c r="J967" s="221"/>
      <c r="K967" s="460" t="s">
        <v>463</v>
      </c>
      <c r="L967" s="461"/>
      <c r="M967" s="239"/>
      <c r="N967" s="462">
        <v>0</v>
      </c>
      <c r="O967" s="462"/>
      <c r="P967" s="462"/>
      <c r="Q967" s="449">
        <f>IF(N967="","",N967*H967*AE982)</f>
        <v>0</v>
      </c>
      <c r="R967" s="450"/>
      <c r="S967" s="450"/>
      <c r="T967" s="451"/>
      <c r="U967" s="448">
        <v>4</v>
      </c>
      <c r="V967" s="229"/>
      <c r="W967" s="221">
        <v>1.0200004577636719</v>
      </c>
      <c r="X967" s="221"/>
      <c r="Y967" s="221"/>
      <c r="Z967" s="460" t="s">
        <v>463</v>
      </c>
      <c r="AA967" s="461"/>
      <c r="AB967" s="239"/>
      <c r="AC967" s="462">
        <v>0</v>
      </c>
      <c r="AD967" s="462"/>
      <c r="AE967" s="462"/>
      <c r="AF967" s="449">
        <f>IF(AC967="","",AC967*W967*AE982)</f>
        <v>0</v>
      </c>
      <c r="AG967" s="450"/>
      <c r="AH967" s="450"/>
      <c r="AI967" s="450"/>
    </row>
    <row r="968" spans="1:36" s="23" customFormat="1" ht="15.75" customHeight="1">
      <c r="A968" s="110" t="str">
        <f t="shared" si="128"/>
        <v/>
      </c>
      <c r="B968" s="100"/>
      <c r="F968" s="239">
        <v>4</v>
      </c>
      <c r="G968" s="229"/>
      <c r="H968" s="221">
        <v>3.9799995422363281</v>
      </c>
      <c r="I968" s="221"/>
      <c r="J968" s="221"/>
      <c r="K968" s="460" t="s">
        <v>463</v>
      </c>
      <c r="L968" s="461"/>
      <c r="M968" s="239"/>
      <c r="N968" s="462">
        <v>15.8</v>
      </c>
      <c r="O968" s="462"/>
      <c r="P968" s="462"/>
      <c r="Q968" s="449">
        <f>IF(N968="","",N968*H968*AE982)</f>
        <v>197.55588970625013</v>
      </c>
      <c r="R968" s="450"/>
      <c r="S968" s="450"/>
      <c r="T968" s="451"/>
      <c r="U968" s="448">
        <v>4</v>
      </c>
      <c r="V968" s="229"/>
      <c r="W968" s="221">
        <v>3.9799995422363281</v>
      </c>
      <c r="X968" s="221"/>
      <c r="Y968" s="221"/>
      <c r="Z968" s="460" t="s">
        <v>463</v>
      </c>
      <c r="AA968" s="461"/>
      <c r="AB968" s="239"/>
      <c r="AC968" s="462">
        <v>15.8</v>
      </c>
      <c r="AD968" s="462"/>
      <c r="AE968" s="462"/>
      <c r="AF968" s="449">
        <f>IF(AC968="","",AC968*W968*AE982)</f>
        <v>197.55588970625013</v>
      </c>
      <c r="AG968" s="450"/>
      <c r="AH968" s="450"/>
      <c r="AI968" s="450"/>
    </row>
    <row r="969" spans="1:36" s="23" customFormat="1" ht="15.75" customHeight="1">
      <c r="A969" s="110" t="str">
        <f t="shared" si="128"/>
        <v/>
      </c>
      <c r="B969" s="100"/>
      <c r="F969" s="239">
        <v>5</v>
      </c>
      <c r="G969" s="229"/>
      <c r="H969" s="221">
        <v>5</v>
      </c>
      <c r="I969" s="221"/>
      <c r="J969" s="221"/>
      <c r="K969" s="460" t="s">
        <v>463</v>
      </c>
      <c r="L969" s="461"/>
      <c r="M969" s="239"/>
      <c r="N969" s="462">
        <v>32</v>
      </c>
      <c r="O969" s="462"/>
      <c r="P969" s="462"/>
      <c r="Q969" s="449">
        <f>IF(N969="","",N969*H969*AE982)</f>
        <v>502.6548245743669</v>
      </c>
      <c r="R969" s="450"/>
      <c r="S969" s="450"/>
      <c r="T969" s="451"/>
      <c r="U969" s="448">
        <v>5</v>
      </c>
      <c r="V969" s="229"/>
      <c r="W969" s="221">
        <v>5</v>
      </c>
      <c r="X969" s="221"/>
      <c r="Y969" s="221"/>
      <c r="Z969" s="460" t="s">
        <v>463</v>
      </c>
      <c r="AA969" s="461"/>
      <c r="AB969" s="239"/>
      <c r="AC969" s="462">
        <v>32</v>
      </c>
      <c r="AD969" s="462"/>
      <c r="AE969" s="462"/>
      <c r="AF969" s="449">
        <f>IF(AC969="","",AC969*W969*AE982)</f>
        <v>502.6548245743669</v>
      </c>
      <c r="AG969" s="450"/>
      <c r="AH969" s="450"/>
      <c r="AI969" s="450"/>
    </row>
    <row r="970" spans="1:36" s="23" customFormat="1" ht="15.75" customHeight="1">
      <c r="A970" s="110" t="str">
        <f t="shared" si="128"/>
        <v/>
      </c>
      <c r="B970" s="100"/>
      <c r="F970" s="239">
        <v>6</v>
      </c>
      <c r="G970" s="229"/>
      <c r="H970" s="221">
        <v>5.1999998092651367</v>
      </c>
      <c r="I970" s="221"/>
      <c r="J970" s="221"/>
      <c r="K970" s="460" t="s">
        <v>463</v>
      </c>
      <c r="L970" s="461"/>
      <c r="M970" s="239"/>
      <c r="N970" s="462">
        <v>48.6</v>
      </c>
      <c r="O970" s="462"/>
      <c r="P970" s="462"/>
      <c r="Q970" s="449">
        <f>IF(N970="","",N970*H970*AE982)</f>
        <v>793.943266293546</v>
      </c>
      <c r="R970" s="450"/>
      <c r="S970" s="450"/>
      <c r="T970" s="451"/>
      <c r="U970" s="448">
        <v>6</v>
      </c>
      <c r="V970" s="229"/>
      <c r="W970" s="221">
        <v>5.1999998092651367</v>
      </c>
      <c r="X970" s="221"/>
      <c r="Y970" s="221"/>
      <c r="Z970" s="460" t="s">
        <v>463</v>
      </c>
      <c r="AA970" s="461"/>
      <c r="AB970" s="239"/>
      <c r="AC970" s="462">
        <v>48.6</v>
      </c>
      <c r="AD970" s="462"/>
      <c r="AE970" s="462"/>
      <c r="AF970" s="449">
        <f>IF(AC970="","",AC970*W970*AE982)</f>
        <v>793.943266293546</v>
      </c>
      <c r="AG970" s="450"/>
      <c r="AH970" s="450"/>
      <c r="AI970" s="450"/>
    </row>
    <row r="971" spans="1:36" s="23" customFormat="1" ht="15.75" customHeight="1">
      <c r="A971" s="110" t="str">
        <f t="shared" si="128"/>
        <v/>
      </c>
      <c r="B971" s="100"/>
      <c r="F971" s="239">
        <v>7</v>
      </c>
      <c r="G971" s="229"/>
      <c r="H971" s="221">
        <v>2.5499999523162842</v>
      </c>
      <c r="I971" s="221"/>
      <c r="J971" s="221"/>
      <c r="K971" s="460" t="s">
        <v>463</v>
      </c>
      <c r="L971" s="461"/>
      <c r="M971" s="239"/>
      <c r="N971" s="462">
        <v>12.8</v>
      </c>
      <c r="O971" s="462"/>
      <c r="P971" s="462"/>
      <c r="Q971" s="449">
        <f>IF(N971="","",N971*H971*AE982)</f>
        <v>102.54158229569487</v>
      </c>
      <c r="R971" s="450"/>
      <c r="S971" s="450"/>
      <c r="T971" s="451"/>
      <c r="U971" s="448">
        <v>7</v>
      </c>
      <c r="V971" s="229"/>
      <c r="W971" s="221">
        <v>2.5499999523162842</v>
      </c>
      <c r="X971" s="221"/>
      <c r="Y971" s="221"/>
      <c r="Z971" s="460" t="s">
        <v>463</v>
      </c>
      <c r="AA971" s="461"/>
      <c r="AB971" s="239"/>
      <c r="AC971" s="462">
        <v>12.8</v>
      </c>
      <c r="AD971" s="462"/>
      <c r="AE971" s="462"/>
      <c r="AF971" s="449">
        <f>IF(AC971="","",AC971*W971*AE982)</f>
        <v>102.54158229569487</v>
      </c>
      <c r="AG971" s="450"/>
      <c r="AH971" s="450"/>
      <c r="AI971" s="450"/>
    </row>
    <row r="972" spans="1:36" s="23" customFormat="1" ht="15.75" customHeight="1">
      <c r="A972" s="110" t="str">
        <f t="shared" si="128"/>
        <v/>
      </c>
      <c r="B972" s="100"/>
      <c r="F972" s="239">
        <v>8</v>
      </c>
      <c r="G972" s="229"/>
      <c r="H972" s="221">
        <v>3.7799999713897705</v>
      </c>
      <c r="I972" s="221"/>
      <c r="J972" s="221"/>
      <c r="K972" s="460" t="s">
        <v>463</v>
      </c>
      <c r="L972" s="461"/>
      <c r="M972" s="239"/>
      <c r="N972" s="462">
        <v>39.6</v>
      </c>
      <c r="O972" s="462"/>
      <c r="P972" s="462"/>
      <c r="Q972" s="449">
        <f>IF(N972="","",N972*H972*AE982)</f>
        <v>470.25871757123411</v>
      </c>
      <c r="R972" s="450"/>
      <c r="S972" s="450"/>
      <c r="T972" s="451"/>
      <c r="U972" s="448">
        <v>8</v>
      </c>
      <c r="V972" s="229"/>
      <c r="W972" s="221">
        <v>3.7799999713897705</v>
      </c>
      <c r="X972" s="221"/>
      <c r="Y972" s="221"/>
      <c r="Z972" s="460" t="s">
        <v>463</v>
      </c>
      <c r="AA972" s="461"/>
      <c r="AB972" s="239"/>
      <c r="AC972" s="462">
        <v>39.6</v>
      </c>
      <c r="AD972" s="462"/>
      <c r="AE972" s="462"/>
      <c r="AF972" s="449">
        <f>IF(AC972="","",AC972*W972*AE982)</f>
        <v>470.25871757123411</v>
      </c>
      <c r="AG972" s="450"/>
      <c r="AH972" s="450"/>
      <c r="AI972" s="450"/>
    </row>
    <row r="973" spans="1:36" s="23" customFormat="1" ht="15.75" customHeight="1">
      <c r="A973" s="110" t="str">
        <f t="shared" si="128"/>
        <v/>
      </c>
      <c r="B973" s="100"/>
      <c r="F973" s="239">
        <v>9</v>
      </c>
      <c r="G973" s="229"/>
      <c r="H973" s="221">
        <v>0.89999997615814209</v>
      </c>
      <c r="I973" s="221"/>
      <c r="J973" s="221"/>
      <c r="K973" s="460" t="s">
        <v>629</v>
      </c>
      <c r="L973" s="461"/>
      <c r="M973" s="239"/>
      <c r="N973" s="462">
        <v>150</v>
      </c>
      <c r="O973" s="462"/>
      <c r="P973" s="462"/>
      <c r="Q973" s="449">
        <f>IF(N973="","",N973*H973*AE982)</f>
        <v>424.11499699941123</v>
      </c>
      <c r="R973" s="450"/>
      <c r="S973" s="450"/>
      <c r="T973" s="451"/>
      <c r="U973" s="448">
        <v>9</v>
      </c>
      <c r="V973" s="229"/>
      <c r="W973" s="221">
        <v>1.8999999761581421</v>
      </c>
      <c r="X973" s="221"/>
      <c r="Y973" s="221"/>
      <c r="Z973" s="460" t="s">
        <v>629</v>
      </c>
      <c r="AA973" s="461"/>
      <c r="AB973" s="239"/>
      <c r="AC973" s="462">
        <v>150</v>
      </c>
      <c r="AD973" s="462"/>
      <c r="AE973" s="462"/>
      <c r="AF973" s="449">
        <f>IF(AC973="","",AC973*W973*AE982)</f>
        <v>895.35389503788019</v>
      </c>
      <c r="AG973" s="450"/>
      <c r="AH973" s="450"/>
      <c r="AI973" s="450"/>
    </row>
    <row r="974" spans="1:36" s="23" customFormat="1" ht="15.75" customHeight="1">
      <c r="A974" s="110" t="str">
        <f t="shared" si="128"/>
        <v/>
      </c>
      <c r="B974" s="100"/>
      <c r="F974" s="239">
        <v>9</v>
      </c>
      <c r="G974" s="229"/>
      <c r="H974" s="221">
        <v>1</v>
      </c>
      <c r="I974" s="221"/>
      <c r="J974" s="221"/>
      <c r="K974" s="460" t="s">
        <v>629</v>
      </c>
      <c r="L974" s="461"/>
      <c r="M974" s="239"/>
      <c r="N974" s="462">
        <v>0</v>
      </c>
      <c r="O974" s="462"/>
      <c r="P974" s="462"/>
      <c r="Q974" s="449">
        <f>IF(N974="","",N974*H974*AE982)</f>
        <v>0</v>
      </c>
      <c r="R974" s="450"/>
      <c r="S974" s="450"/>
      <c r="T974" s="451"/>
      <c r="U974" s="448"/>
      <c r="V974" s="229"/>
      <c r="W974" s="221"/>
      <c r="X974" s="221"/>
      <c r="Y974" s="221"/>
      <c r="Z974" s="460"/>
      <c r="AA974" s="461"/>
      <c r="AB974" s="239"/>
      <c r="AC974" s="462"/>
      <c r="AD974" s="462"/>
      <c r="AE974" s="462"/>
      <c r="AF974" s="449" t="str">
        <f>IF(AC974="","",AC974*W974*AE982)</f>
        <v/>
      </c>
      <c r="AG974" s="450"/>
      <c r="AH974" s="450"/>
      <c r="AI974" s="450"/>
    </row>
    <row r="975" spans="1:36" s="23" customFormat="1" ht="15.75" customHeight="1">
      <c r="A975" s="110" t="str">
        <f t="shared" si="128"/>
        <v>×</v>
      </c>
      <c r="B975" s="100"/>
      <c r="F975" s="239"/>
      <c r="G975" s="229"/>
      <c r="H975" s="221"/>
      <c r="I975" s="221"/>
      <c r="J975" s="221"/>
      <c r="K975" s="460"/>
      <c r="L975" s="461"/>
      <c r="M975" s="239"/>
      <c r="N975" s="462"/>
      <c r="O975" s="462"/>
      <c r="P975" s="462"/>
      <c r="Q975" s="449" t="str">
        <f>IF(N975="","",N975*H975*AE982)</f>
        <v/>
      </c>
      <c r="R975" s="450"/>
      <c r="S975" s="450"/>
      <c r="T975" s="451"/>
      <c r="U975" s="448"/>
      <c r="V975" s="229"/>
      <c r="W975" s="221"/>
      <c r="X975" s="221"/>
      <c r="Y975" s="221"/>
      <c r="Z975" s="460"/>
      <c r="AA975" s="461"/>
      <c r="AB975" s="239"/>
      <c r="AC975" s="462"/>
      <c r="AD975" s="462"/>
      <c r="AE975" s="462"/>
      <c r="AF975" s="449" t="str">
        <f>IF(AC975="","",AC975*W975*AE982)</f>
        <v/>
      </c>
      <c r="AG975" s="450"/>
      <c r="AH975" s="450"/>
      <c r="AI975" s="450"/>
    </row>
    <row r="976" spans="1:36" s="23" customFormat="1" ht="15.75" customHeight="1">
      <c r="A976" s="110" t="str">
        <f t="shared" si="128"/>
        <v>×</v>
      </c>
      <c r="B976" s="100"/>
      <c r="F976" s="239"/>
      <c r="G976" s="229"/>
      <c r="H976" s="221"/>
      <c r="I976" s="221"/>
      <c r="J976" s="221"/>
      <c r="K976" s="460"/>
      <c r="L976" s="461"/>
      <c r="M976" s="239"/>
      <c r="N976" s="462"/>
      <c r="O976" s="462"/>
      <c r="P976" s="462"/>
      <c r="Q976" s="449" t="str">
        <f>IF(N976="","",N976*H976*AE982)</f>
        <v/>
      </c>
      <c r="R976" s="450"/>
      <c r="S976" s="450"/>
      <c r="T976" s="451"/>
      <c r="U976" s="448"/>
      <c r="V976" s="229"/>
      <c r="W976" s="221"/>
      <c r="X976" s="221"/>
      <c r="Y976" s="221"/>
      <c r="Z976" s="460"/>
      <c r="AA976" s="461"/>
      <c r="AB976" s="239"/>
      <c r="AC976" s="462"/>
      <c r="AD976" s="462"/>
      <c r="AE976" s="462"/>
      <c r="AF976" s="449" t="str">
        <f>IF(AC976="","",AC976*W976*AE982)</f>
        <v/>
      </c>
      <c r="AG976" s="450"/>
      <c r="AH976" s="450"/>
      <c r="AI976" s="450"/>
    </row>
    <row r="977" spans="1:36" s="23" customFormat="1" ht="15.75" customHeight="1">
      <c r="A977" s="110" t="str">
        <f t="shared" si="128"/>
        <v>×</v>
      </c>
      <c r="B977" s="100"/>
      <c r="F977" s="239"/>
      <c r="G977" s="229"/>
      <c r="H977" s="221"/>
      <c r="I977" s="221"/>
      <c r="J977" s="221"/>
      <c r="K977" s="460"/>
      <c r="L977" s="461"/>
      <c r="M977" s="239"/>
      <c r="N977" s="462"/>
      <c r="O977" s="462"/>
      <c r="P977" s="462"/>
      <c r="Q977" s="449" t="str">
        <f>IF(N977="","",N977*H977*AE982)</f>
        <v/>
      </c>
      <c r="R977" s="450"/>
      <c r="S977" s="450"/>
      <c r="T977" s="451"/>
      <c r="U977" s="448"/>
      <c r="V977" s="229"/>
      <c r="W977" s="221"/>
      <c r="X977" s="221"/>
      <c r="Y977" s="221"/>
      <c r="Z977" s="460"/>
      <c r="AA977" s="461"/>
      <c r="AB977" s="239"/>
      <c r="AC977" s="462"/>
      <c r="AD977" s="462"/>
      <c r="AE977" s="462"/>
      <c r="AF977" s="449" t="str">
        <f>IF(AC977="","",AC977*W977*AE982)</f>
        <v/>
      </c>
      <c r="AG977" s="450"/>
      <c r="AH977" s="450"/>
      <c r="AI977" s="450"/>
    </row>
    <row r="978" spans="1:36" s="23" customFormat="1" ht="15.75" customHeight="1">
      <c r="A978" s="110" t="str">
        <f t="shared" si="128"/>
        <v>×</v>
      </c>
      <c r="B978" s="100"/>
      <c r="F978" s="239"/>
      <c r="G978" s="229"/>
      <c r="H978" s="221"/>
      <c r="I978" s="221"/>
      <c r="J978" s="221"/>
      <c r="K978" s="460"/>
      <c r="L978" s="461"/>
      <c r="M978" s="239"/>
      <c r="N978" s="462"/>
      <c r="O978" s="462"/>
      <c r="P978" s="462"/>
      <c r="Q978" s="449" t="str">
        <f>IF(N978="","",N978*H978*AE982)</f>
        <v/>
      </c>
      <c r="R978" s="450"/>
      <c r="S978" s="450"/>
      <c r="T978" s="451"/>
      <c r="U978" s="448"/>
      <c r="V978" s="229"/>
      <c r="W978" s="221"/>
      <c r="X978" s="221"/>
      <c r="Y978" s="221"/>
      <c r="Z978" s="460"/>
      <c r="AA978" s="461"/>
      <c r="AB978" s="239"/>
      <c r="AC978" s="462"/>
      <c r="AD978" s="462"/>
      <c r="AE978" s="462"/>
      <c r="AF978" s="449" t="str">
        <f>IF(AC978="","",AC978*W978*AE982)</f>
        <v/>
      </c>
      <c r="AG978" s="450"/>
      <c r="AH978" s="450"/>
      <c r="AI978" s="450"/>
    </row>
    <row r="979" spans="1:36" s="23" customFormat="1" ht="15.75" customHeight="1">
      <c r="A979" s="110" t="str">
        <f t="shared" si="128"/>
        <v>×</v>
      </c>
      <c r="B979" s="100"/>
      <c r="F979" s="239"/>
      <c r="G979" s="229"/>
      <c r="H979" s="221"/>
      <c r="I979" s="221"/>
      <c r="J979" s="221"/>
      <c r="K979" s="460"/>
      <c r="L979" s="461"/>
      <c r="M979" s="239"/>
      <c r="N979" s="462"/>
      <c r="O979" s="462"/>
      <c r="P979" s="462"/>
      <c r="Q979" s="449" t="str">
        <f>IF(N979="","",N979*H979*AE982)</f>
        <v/>
      </c>
      <c r="R979" s="450"/>
      <c r="S979" s="450"/>
      <c r="T979" s="451"/>
      <c r="U979" s="448"/>
      <c r="V979" s="229"/>
      <c r="W979" s="221"/>
      <c r="X979" s="221"/>
      <c r="Y979" s="221"/>
      <c r="Z979" s="460"/>
      <c r="AA979" s="461"/>
      <c r="AB979" s="239"/>
      <c r="AC979" s="462"/>
      <c r="AD979" s="462"/>
      <c r="AE979" s="462"/>
      <c r="AF979" s="449" t="str">
        <f>IF(AC979="","",AC979*W979*AE982)</f>
        <v/>
      </c>
      <c r="AG979" s="450"/>
      <c r="AH979" s="450"/>
      <c r="AI979" s="450"/>
    </row>
    <row r="980" spans="1:36" s="23" customFormat="1" ht="15.75" customHeight="1">
      <c r="A980" s="110" t="str">
        <f t="shared" si="128"/>
        <v>×</v>
      </c>
      <c r="B980" s="100"/>
      <c r="F980" s="239"/>
      <c r="G980" s="229"/>
      <c r="H980" s="221"/>
      <c r="I980" s="221"/>
      <c r="J980" s="221"/>
      <c r="K980" s="460"/>
      <c r="L980" s="461"/>
      <c r="M980" s="239"/>
      <c r="N980" s="462"/>
      <c r="O980" s="462"/>
      <c r="P980" s="462"/>
      <c r="Q980" s="449" t="str">
        <f>IF(N980="","",N980*H980*AE982)</f>
        <v/>
      </c>
      <c r="R980" s="450"/>
      <c r="S980" s="450"/>
      <c r="T980" s="451"/>
      <c r="U980" s="448"/>
      <c r="V980" s="229"/>
      <c r="W980" s="221"/>
      <c r="X980" s="221"/>
      <c r="Y980" s="221"/>
      <c r="Z980" s="460"/>
      <c r="AA980" s="461"/>
      <c r="AB980" s="239"/>
      <c r="AC980" s="462"/>
      <c r="AD980" s="462"/>
      <c r="AE980" s="462"/>
      <c r="AF980" s="449" t="str">
        <f>IF(AC980="","",AC980*W980*AE982)</f>
        <v/>
      </c>
      <c r="AG980" s="450"/>
      <c r="AH980" s="450"/>
      <c r="AI980" s="450"/>
    </row>
    <row r="981" spans="1:36" s="23" customFormat="1" ht="15.75" customHeight="1">
      <c r="A981" s="22"/>
      <c r="B981" s="100"/>
      <c r="F981" s="269" t="s">
        <v>462</v>
      </c>
      <c r="G981" s="270"/>
      <c r="H981" s="526">
        <f>ROUND(SUM(Q965:T980),1)</f>
        <v>2491.1</v>
      </c>
      <c r="I981" s="527"/>
      <c r="J981" s="527"/>
      <c r="K981" s="527"/>
      <c r="L981" s="527"/>
      <c r="M981" s="527"/>
      <c r="N981" s="527"/>
      <c r="O981" s="527"/>
      <c r="P981" s="527"/>
      <c r="Q981" s="527"/>
      <c r="R981" s="527"/>
      <c r="S981" s="527"/>
      <c r="T981" s="528"/>
      <c r="U981" s="509" t="s">
        <v>462</v>
      </c>
      <c r="V981" s="270"/>
      <c r="W981" s="526">
        <f>ROUND(SUM(AF965:AI980),1)</f>
        <v>2962.3</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38" t="s">
        <v>124</v>
      </c>
      <c r="AC982" s="23" t="s">
        <v>430</v>
      </c>
      <c r="AD982" s="22" t="s">
        <v>26</v>
      </c>
      <c r="AE982" s="325">
        <f>AE958</f>
        <v>3.1415926535897931</v>
      </c>
      <c r="AF982" s="325"/>
      <c r="AG982" s="325"/>
      <c r="AH982" s="29" t="s">
        <v>431</v>
      </c>
      <c r="AI982" s="22" t="s">
        <v>154</v>
      </c>
    </row>
    <row r="983" spans="1:36" ht="15.75" customHeight="1">
      <c r="A983" s="117" t="str">
        <f t="shared" ref="A983:A988" si="129">IF(液状化L1の有無="","","×")</f>
        <v>×</v>
      </c>
      <c r="B983" s="100" t="s">
        <v>588</v>
      </c>
    </row>
    <row r="984" spans="1:36" ht="15.75" customHeight="1">
      <c r="A984" s="117" t="str">
        <f t="shared" si="129"/>
        <v>×</v>
      </c>
    </row>
    <row r="985" spans="1:36" s="23" customFormat="1" ht="15.75" customHeight="1">
      <c r="A985" s="117" t="str">
        <f t="shared" si="129"/>
        <v>×</v>
      </c>
      <c r="B985" s="100"/>
      <c r="F985" s="28" t="s">
        <v>502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456" t="s">
        <v>428</v>
      </c>
      <c r="G986" s="302"/>
      <c r="H986" s="302"/>
      <c r="I986" s="302"/>
      <c r="J986" s="302"/>
      <c r="K986" s="302"/>
      <c r="L986" s="302"/>
      <c r="M986" s="302"/>
      <c r="N986" s="302"/>
      <c r="O986" s="302"/>
      <c r="P986" s="302"/>
      <c r="Q986" s="302"/>
      <c r="R986" s="302"/>
      <c r="S986" s="302"/>
      <c r="T986" s="457"/>
      <c r="U986" s="458" t="s">
        <v>429</v>
      </c>
      <c r="V986" s="258"/>
      <c r="W986" s="258"/>
      <c r="X986" s="258"/>
      <c r="Y986" s="258"/>
      <c r="Z986" s="258"/>
      <c r="AA986" s="258"/>
      <c r="AB986" s="258"/>
      <c r="AC986" s="258"/>
      <c r="AD986" s="258"/>
      <c r="AE986" s="258"/>
      <c r="AF986" s="258"/>
      <c r="AG986" s="258"/>
      <c r="AH986" s="258"/>
      <c r="AI986" s="259"/>
    </row>
    <row r="987" spans="1:36" s="23" customFormat="1" ht="15.75" customHeight="1">
      <c r="A987" s="117" t="str">
        <f t="shared" si="129"/>
        <v>×</v>
      </c>
      <c r="B987" s="100"/>
      <c r="F987" s="287" t="s">
        <v>77</v>
      </c>
      <c r="G987" s="288"/>
      <c r="H987" s="291" t="s">
        <v>186</v>
      </c>
      <c r="I987" s="292"/>
      <c r="J987" s="292"/>
      <c r="K987" s="420" t="s">
        <v>230</v>
      </c>
      <c r="L987" s="332"/>
      <c r="M987" s="333"/>
      <c r="N987" s="420" t="s">
        <v>461</v>
      </c>
      <c r="O987" s="332"/>
      <c r="P987" s="333"/>
      <c r="Q987" s="420" t="s">
        <v>233</v>
      </c>
      <c r="R987" s="332"/>
      <c r="S987" s="332"/>
      <c r="T987" s="463"/>
      <c r="U987" s="417" t="s">
        <v>77</v>
      </c>
      <c r="V987" s="246"/>
      <c r="W987" s="452" t="s">
        <v>186</v>
      </c>
      <c r="X987" s="303"/>
      <c r="Y987" s="303"/>
      <c r="Z987" s="453" t="s">
        <v>230</v>
      </c>
      <c r="AA987" s="454"/>
      <c r="AB987" s="455"/>
      <c r="AC987" s="453" t="s">
        <v>461</v>
      </c>
      <c r="AD987" s="454"/>
      <c r="AE987" s="455"/>
      <c r="AF987" s="453" t="s">
        <v>233</v>
      </c>
      <c r="AG987" s="454"/>
      <c r="AH987" s="454"/>
      <c r="AI987" s="454"/>
    </row>
    <row r="988" spans="1:36" s="23" customFormat="1" ht="15.75" customHeight="1">
      <c r="A988" s="117" t="str">
        <f t="shared" si="129"/>
        <v>×</v>
      </c>
      <c r="B988" s="100"/>
      <c r="F988" s="289"/>
      <c r="G988" s="290"/>
      <c r="H988" s="293"/>
      <c r="I988" s="293"/>
      <c r="J988" s="293"/>
      <c r="K988" s="421"/>
      <c r="L988" s="335"/>
      <c r="M988" s="287"/>
      <c r="N988" s="421"/>
      <c r="O988" s="335"/>
      <c r="P988" s="287"/>
      <c r="Q988" s="421"/>
      <c r="R988" s="335"/>
      <c r="S988" s="335"/>
      <c r="T988" s="464"/>
      <c r="U988" s="459"/>
      <c r="V988" s="290"/>
      <c r="W988" s="293"/>
      <c r="X988" s="293"/>
      <c r="Y988" s="293"/>
      <c r="Z988" s="421"/>
      <c r="AA988" s="335"/>
      <c r="AB988" s="287"/>
      <c r="AC988" s="421"/>
      <c r="AD988" s="335"/>
      <c r="AE988" s="287"/>
      <c r="AF988" s="421"/>
      <c r="AG988" s="335"/>
      <c r="AH988" s="335"/>
      <c r="AI988" s="335"/>
    </row>
    <row r="989" spans="1:36" s="23" customFormat="1" ht="15.75" customHeight="1">
      <c r="A989" s="117" t="str">
        <f t="shared" ref="A989:A1004" si="130">IF(液状化L1の有無="",IF(LEN(F989)+LEN(U989)=0,"×",""),"×")</f>
        <v>×</v>
      </c>
      <c r="B989" s="100"/>
      <c r="F989" s="247">
        <v>2</v>
      </c>
      <c r="G989" s="223"/>
      <c r="H989" s="224">
        <v>3.4200000762939453</v>
      </c>
      <c r="I989" s="224"/>
      <c r="J989" s="224"/>
      <c r="K989" s="429" t="s">
        <v>406</v>
      </c>
      <c r="L989" s="430"/>
      <c r="M989" s="247"/>
      <c r="N989" s="431">
        <v>0</v>
      </c>
      <c r="O989" s="431"/>
      <c r="P989" s="431"/>
      <c r="Q989" s="432">
        <f>IF(N989="","",N989*H989*AE1006)</f>
        <v>0</v>
      </c>
      <c r="R989" s="433"/>
      <c r="S989" s="433"/>
      <c r="T989" s="465"/>
      <c r="U989" s="447">
        <v>2</v>
      </c>
      <c r="V989" s="223"/>
      <c r="W989" s="224">
        <v>3.4200000762939453</v>
      </c>
      <c r="X989" s="224"/>
      <c r="Y989" s="224"/>
      <c r="Z989" s="429" t="s">
        <v>406</v>
      </c>
      <c r="AA989" s="430"/>
      <c r="AB989" s="247"/>
      <c r="AC989" s="431">
        <v>0</v>
      </c>
      <c r="AD989" s="431"/>
      <c r="AE989" s="431"/>
      <c r="AF989" s="432">
        <f>IF(AC989="","",AC989*W989*AE1006)</f>
        <v>0</v>
      </c>
      <c r="AG989" s="433"/>
      <c r="AH989" s="433"/>
      <c r="AI989" s="433"/>
    </row>
    <row r="990" spans="1:36" s="23" customFormat="1" ht="15.75" customHeight="1">
      <c r="A990" s="117" t="str">
        <f t="shared" si="130"/>
        <v>×</v>
      </c>
      <c r="B990" s="100"/>
      <c r="F990" s="239">
        <v>3</v>
      </c>
      <c r="G990" s="229"/>
      <c r="H990" s="221">
        <v>3.1500000953674316</v>
      </c>
      <c r="I990" s="221"/>
      <c r="J990" s="221"/>
      <c r="K990" s="460" t="s">
        <v>463</v>
      </c>
      <c r="L990" s="461"/>
      <c r="M990" s="239"/>
      <c r="N990" s="462">
        <v>0</v>
      </c>
      <c r="O990" s="462"/>
      <c r="P990" s="462"/>
      <c r="Q990" s="449">
        <f>IF(N990="","",N990*H990*AE1006)</f>
        <v>0</v>
      </c>
      <c r="R990" s="450"/>
      <c r="S990" s="450"/>
      <c r="T990" s="451"/>
      <c r="U990" s="448">
        <v>3</v>
      </c>
      <c r="V990" s="229"/>
      <c r="W990" s="221">
        <v>3.1500000953674316</v>
      </c>
      <c r="X990" s="221"/>
      <c r="Y990" s="221"/>
      <c r="Z990" s="460" t="s">
        <v>463</v>
      </c>
      <c r="AA990" s="461"/>
      <c r="AB990" s="239"/>
      <c r="AC990" s="462">
        <v>0</v>
      </c>
      <c r="AD990" s="462"/>
      <c r="AE990" s="462"/>
      <c r="AF990" s="449">
        <f>IF(AC990="","",AC990*W990*AE1006)</f>
        <v>0</v>
      </c>
      <c r="AG990" s="450"/>
      <c r="AH990" s="450"/>
      <c r="AI990" s="450"/>
    </row>
    <row r="991" spans="1:36" s="23" customFormat="1" ht="15.75" customHeight="1">
      <c r="A991" s="117" t="str">
        <f t="shared" si="130"/>
        <v>×</v>
      </c>
      <c r="B991" s="100"/>
      <c r="F991" s="239">
        <v>4</v>
      </c>
      <c r="G991" s="229"/>
      <c r="H991" s="221">
        <v>1.0200004577636719</v>
      </c>
      <c r="I991" s="221"/>
      <c r="J991" s="221"/>
      <c r="K991" s="460" t="s">
        <v>463</v>
      </c>
      <c r="L991" s="461"/>
      <c r="M991" s="239"/>
      <c r="N991" s="462">
        <v>0</v>
      </c>
      <c r="O991" s="462"/>
      <c r="P991" s="462"/>
      <c r="Q991" s="449">
        <f>IF(N991="","",N991*H991*AE1006)</f>
        <v>0</v>
      </c>
      <c r="R991" s="450"/>
      <c r="S991" s="450"/>
      <c r="T991" s="451"/>
      <c r="U991" s="448">
        <v>4</v>
      </c>
      <c r="V991" s="229"/>
      <c r="W991" s="221">
        <v>1.0200004577636719</v>
      </c>
      <c r="X991" s="221"/>
      <c r="Y991" s="221"/>
      <c r="Z991" s="460" t="s">
        <v>463</v>
      </c>
      <c r="AA991" s="461"/>
      <c r="AB991" s="239"/>
      <c r="AC991" s="462">
        <v>0</v>
      </c>
      <c r="AD991" s="462"/>
      <c r="AE991" s="462"/>
      <c r="AF991" s="449">
        <f>IF(AC991="","",AC991*W991*AE1006)</f>
        <v>0</v>
      </c>
      <c r="AG991" s="450"/>
      <c r="AH991" s="450"/>
      <c r="AI991" s="450"/>
    </row>
    <row r="992" spans="1:36" s="23" customFormat="1" ht="15.75" customHeight="1">
      <c r="A992" s="117" t="str">
        <f t="shared" si="130"/>
        <v>×</v>
      </c>
      <c r="B992" s="100"/>
      <c r="F992" s="239">
        <v>4</v>
      </c>
      <c r="G992" s="229"/>
      <c r="H992" s="221">
        <v>3.9799995422363281</v>
      </c>
      <c r="I992" s="221"/>
      <c r="J992" s="221"/>
      <c r="K992" s="460" t="s">
        <v>463</v>
      </c>
      <c r="L992" s="461"/>
      <c r="M992" s="239"/>
      <c r="N992" s="462">
        <v>15.8</v>
      </c>
      <c r="O992" s="462"/>
      <c r="P992" s="462"/>
      <c r="Q992" s="449">
        <f>IF(N992="","",N992*H992*AE1006)</f>
        <v>197.55588970625013</v>
      </c>
      <c r="R992" s="450"/>
      <c r="S992" s="450"/>
      <c r="T992" s="451"/>
      <c r="U992" s="448">
        <v>4</v>
      </c>
      <c r="V992" s="229"/>
      <c r="W992" s="221">
        <v>3.9799995422363281</v>
      </c>
      <c r="X992" s="221"/>
      <c r="Y992" s="221"/>
      <c r="Z992" s="460" t="s">
        <v>463</v>
      </c>
      <c r="AA992" s="461"/>
      <c r="AB992" s="239"/>
      <c r="AC992" s="462">
        <v>15.8</v>
      </c>
      <c r="AD992" s="462"/>
      <c r="AE992" s="462"/>
      <c r="AF992" s="449">
        <f>IF(AC992="","",AC992*W992*AE1006)</f>
        <v>197.55588970625013</v>
      </c>
      <c r="AG992" s="450"/>
      <c r="AH992" s="450"/>
      <c r="AI992" s="450"/>
    </row>
    <row r="993" spans="1:35" s="23" customFormat="1" ht="15.75" customHeight="1">
      <c r="A993" s="117" t="str">
        <f t="shared" si="130"/>
        <v>×</v>
      </c>
      <c r="B993" s="100"/>
      <c r="F993" s="239">
        <v>5</v>
      </c>
      <c r="G993" s="229"/>
      <c r="H993" s="221">
        <v>5</v>
      </c>
      <c r="I993" s="221"/>
      <c r="J993" s="221"/>
      <c r="K993" s="460" t="s">
        <v>463</v>
      </c>
      <c r="L993" s="461"/>
      <c r="M993" s="239"/>
      <c r="N993" s="462">
        <v>32</v>
      </c>
      <c r="O993" s="462"/>
      <c r="P993" s="462"/>
      <c r="Q993" s="449">
        <f>IF(N993="","",N993*H993*AE1006)</f>
        <v>502.6548245743669</v>
      </c>
      <c r="R993" s="450"/>
      <c r="S993" s="450"/>
      <c r="T993" s="451"/>
      <c r="U993" s="448">
        <v>5</v>
      </c>
      <c r="V993" s="229"/>
      <c r="W993" s="221">
        <v>5</v>
      </c>
      <c r="X993" s="221"/>
      <c r="Y993" s="221"/>
      <c r="Z993" s="460" t="s">
        <v>463</v>
      </c>
      <c r="AA993" s="461"/>
      <c r="AB993" s="239"/>
      <c r="AC993" s="462">
        <v>32</v>
      </c>
      <c r="AD993" s="462"/>
      <c r="AE993" s="462"/>
      <c r="AF993" s="449">
        <f>IF(AC993="","",AC993*W993*AE1006)</f>
        <v>502.6548245743669</v>
      </c>
      <c r="AG993" s="450"/>
      <c r="AH993" s="450"/>
      <c r="AI993" s="450"/>
    </row>
    <row r="994" spans="1:35" s="23" customFormat="1" ht="15.75" customHeight="1">
      <c r="A994" s="117" t="str">
        <f t="shared" si="130"/>
        <v>×</v>
      </c>
      <c r="B994" s="100"/>
      <c r="F994" s="239">
        <v>6</v>
      </c>
      <c r="G994" s="229"/>
      <c r="H994" s="221">
        <v>5.1999998092651367</v>
      </c>
      <c r="I994" s="221"/>
      <c r="J994" s="221"/>
      <c r="K994" s="460" t="s">
        <v>463</v>
      </c>
      <c r="L994" s="461"/>
      <c r="M994" s="239"/>
      <c r="N994" s="462">
        <v>48.6</v>
      </c>
      <c r="O994" s="462"/>
      <c r="P994" s="462"/>
      <c r="Q994" s="449">
        <f>IF(N994="","",N994*H994*AE1006)</f>
        <v>793.943266293546</v>
      </c>
      <c r="R994" s="450"/>
      <c r="S994" s="450"/>
      <c r="T994" s="451"/>
      <c r="U994" s="448">
        <v>6</v>
      </c>
      <c r="V994" s="229"/>
      <c r="W994" s="221">
        <v>5.1999998092651367</v>
      </c>
      <c r="X994" s="221"/>
      <c r="Y994" s="221"/>
      <c r="Z994" s="460" t="s">
        <v>463</v>
      </c>
      <c r="AA994" s="461"/>
      <c r="AB994" s="239"/>
      <c r="AC994" s="462">
        <v>48.6</v>
      </c>
      <c r="AD994" s="462"/>
      <c r="AE994" s="462"/>
      <c r="AF994" s="449">
        <f>IF(AC994="","",AC994*W994*AE1006)</f>
        <v>793.943266293546</v>
      </c>
      <c r="AG994" s="450"/>
      <c r="AH994" s="450"/>
      <c r="AI994" s="450"/>
    </row>
    <row r="995" spans="1:35" s="23" customFormat="1" ht="15.75" customHeight="1">
      <c r="A995" s="117" t="str">
        <f t="shared" si="130"/>
        <v>×</v>
      </c>
      <c r="B995" s="100"/>
      <c r="F995" s="239">
        <v>7</v>
      </c>
      <c r="G995" s="229"/>
      <c r="H995" s="221">
        <v>2.5499999523162842</v>
      </c>
      <c r="I995" s="221"/>
      <c r="J995" s="221"/>
      <c r="K995" s="460" t="s">
        <v>463</v>
      </c>
      <c r="L995" s="461"/>
      <c r="M995" s="239"/>
      <c r="N995" s="462">
        <v>12.8</v>
      </c>
      <c r="O995" s="462"/>
      <c r="P995" s="462"/>
      <c r="Q995" s="449">
        <f>IF(N995="","",N995*H995*AE1006)</f>
        <v>102.54158229569487</v>
      </c>
      <c r="R995" s="450"/>
      <c r="S995" s="450"/>
      <c r="T995" s="451"/>
      <c r="U995" s="448">
        <v>7</v>
      </c>
      <c r="V995" s="229"/>
      <c r="W995" s="221">
        <v>2.5499999523162842</v>
      </c>
      <c r="X995" s="221"/>
      <c r="Y995" s="221"/>
      <c r="Z995" s="460" t="s">
        <v>463</v>
      </c>
      <c r="AA995" s="461"/>
      <c r="AB995" s="239"/>
      <c r="AC995" s="462">
        <v>12.8</v>
      </c>
      <c r="AD995" s="462"/>
      <c r="AE995" s="462"/>
      <c r="AF995" s="449">
        <f>IF(AC995="","",AC995*W995*AE1006)</f>
        <v>102.54158229569487</v>
      </c>
      <c r="AG995" s="450"/>
      <c r="AH995" s="450"/>
      <c r="AI995" s="450"/>
    </row>
    <row r="996" spans="1:35" s="23" customFormat="1" ht="15.75" customHeight="1">
      <c r="A996" s="117" t="str">
        <f t="shared" si="130"/>
        <v>×</v>
      </c>
      <c r="B996" s="100"/>
      <c r="F996" s="239">
        <v>8</v>
      </c>
      <c r="G996" s="229"/>
      <c r="H996" s="221">
        <v>3.7799999713897705</v>
      </c>
      <c r="I996" s="221"/>
      <c r="J996" s="221"/>
      <c r="K996" s="460" t="s">
        <v>463</v>
      </c>
      <c r="L996" s="461"/>
      <c r="M996" s="239"/>
      <c r="N996" s="462">
        <v>39.6</v>
      </c>
      <c r="O996" s="462"/>
      <c r="P996" s="462"/>
      <c r="Q996" s="449">
        <f>IF(N996="","",N996*H996*AE1006)</f>
        <v>470.25871757123411</v>
      </c>
      <c r="R996" s="450"/>
      <c r="S996" s="450"/>
      <c r="T996" s="451"/>
      <c r="U996" s="448">
        <v>8</v>
      </c>
      <c r="V996" s="229"/>
      <c r="W996" s="221">
        <v>3.7799999713897705</v>
      </c>
      <c r="X996" s="221"/>
      <c r="Y996" s="221"/>
      <c r="Z996" s="460" t="s">
        <v>463</v>
      </c>
      <c r="AA996" s="461"/>
      <c r="AB996" s="239"/>
      <c r="AC996" s="462">
        <v>39.6</v>
      </c>
      <c r="AD996" s="462"/>
      <c r="AE996" s="462"/>
      <c r="AF996" s="449">
        <f>IF(AC996="","",AC996*W996*AE1006)</f>
        <v>470.25871757123411</v>
      </c>
      <c r="AG996" s="450"/>
      <c r="AH996" s="450"/>
      <c r="AI996" s="450"/>
    </row>
    <row r="997" spans="1:35" s="23" customFormat="1" ht="15.75" customHeight="1">
      <c r="A997" s="117" t="str">
        <f t="shared" si="130"/>
        <v>×</v>
      </c>
      <c r="B997" s="100"/>
      <c r="F997" s="239">
        <v>9</v>
      </c>
      <c r="G997" s="229"/>
      <c r="H997" s="221">
        <v>0.89999997615814209</v>
      </c>
      <c r="I997" s="221"/>
      <c r="J997" s="221"/>
      <c r="K997" s="460" t="s">
        <v>629</v>
      </c>
      <c r="L997" s="461"/>
      <c r="M997" s="239"/>
      <c r="N997" s="462">
        <v>150</v>
      </c>
      <c r="O997" s="462"/>
      <c r="P997" s="462"/>
      <c r="Q997" s="449">
        <f>IF(N997="","",N997*H997*AE1006)</f>
        <v>424.11499699941123</v>
      </c>
      <c r="R997" s="450"/>
      <c r="S997" s="450"/>
      <c r="T997" s="451"/>
      <c r="U997" s="448">
        <v>9</v>
      </c>
      <c r="V997" s="229"/>
      <c r="W997" s="221">
        <v>1.8999999761581421</v>
      </c>
      <c r="X997" s="221"/>
      <c r="Y997" s="221"/>
      <c r="Z997" s="460" t="s">
        <v>629</v>
      </c>
      <c r="AA997" s="461"/>
      <c r="AB997" s="239"/>
      <c r="AC997" s="462">
        <v>150</v>
      </c>
      <c r="AD997" s="462"/>
      <c r="AE997" s="462"/>
      <c r="AF997" s="449">
        <f>IF(AC997="","",AC997*W997*AE1006)</f>
        <v>895.35389503788019</v>
      </c>
      <c r="AG997" s="450"/>
      <c r="AH997" s="450"/>
      <c r="AI997" s="450"/>
    </row>
    <row r="998" spans="1:35" s="23" customFormat="1" ht="15.75" customHeight="1">
      <c r="A998" s="117" t="str">
        <f t="shared" si="130"/>
        <v>×</v>
      </c>
      <c r="B998" s="100"/>
      <c r="F998" s="239">
        <v>9</v>
      </c>
      <c r="G998" s="229"/>
      <c r="H998" s="221">
        <v>1</v>
      </c>
      <c r="I998" s="221"/>
      <c r="J998" s="221"/>
      <c r="K998" s="460" t="s">
        <v>629</v>
      </c>
      <c r="L998" s="461"/>
      <c r="M998" s="239"/>
      <c r="N998" s="462">
        <v>0</v>
      </c>
      <c r="O998" s="462"/>
      <c r="P998" s="462"/>
      <c r="Q998" s="449">
        <f>IF(N998="","",N998*H998*AE1006)</f>
        <v>0</v>
      </c>
      <c r="R998" s="450"/>
      <c r="S998" s="450"/>
      <c r="T998" s="451"/>
      <c r="U998" s="448"/>
      <c r="V998" s="229"/>
      <c r="W998" s="221"/>
      <c r="X998" s="221"/>
      <c r="Y998" s="221"/>
      <c r="Z998" s="460"/>
      <c r="AA998" s="461"/>
      <c r="AB998" s="239"/>
      <c r="AC998" s="462"/>
      <c r="AD998" s="462"/>
      <c r="AE998" s="462"/>
      <c r="AF998" s="449" t="str">
        <f>IF(AC998="","",AC998*W998*AE1006)</f>
        <v/>
      </c>
      <c r="AG998" s="450"/>
      <c r="AH998" s="450"/>
      <c r="AI998" s="450"/>
    </row>
    <row r="999" spans="1:35" s="23" customFormat="1" ht="15.75" customHeight="1">
      <c r="A999" s="117" t="str">
        <f t="shared" si="130"/>
        <v>×</v>
      </c>
      <c r="B999" s="100"/>
      <c r="F999" s="239"/>
      <c r="G999" s="229"/>
      <c r="H999" s="221"/>
      <c r="I999" s="221"/>
      <c r="J999" s="221"/>
      <c r="K999" s="460"/>
      <c r="L999" s="461"/>
      <c r="M999" s="239"/>
      <c r="N999" s="462"/>
      <c r="O999" s="462"/>
      <c r="P999" s="462"/>
      <c r="Q999" s="449" t="str">
        <f>IF(N999="","",N999*H999*AE1006)</f>
        <v/>
      </c>
      <c r="R999" s="450"/>
      <c r="S999" s="450"/>
      <c r="T999" s="451"/>
      <c r="U999" s="448"/>
      <c r="V999" s="229"/>
      <c r="W999" s="221"/>
      <c r="X999" s="221"/>
      <c r="Y999" s="221"/>
      <c r="Z999" s="460"/>
      <c r="AA999" s="461"/>
      <c r="AB999" s="239"/>
      <c r="AC999" s="462"/>
      <c r="AD999" s="462"/>
      <c r="AE999" s="462"/>
      <c r="AF999" s="449" t="str">
        <f>IF(AC999="","",AC999*W999*AE1006)</f>
        <v/>
      </c>
      <c r="AG999" s="450"/>
      <c r="AH999" s="450"/>
      <c r="AI999" s="450"/>
    </row>
    <row r="1000" spans="1:35" s="23" customFormat="1" ht="15.75" customHeight="1">
      <c r="A1000" s="117" t="str">
        <f t="shared" si="130"/>
        <v>×</v>
      </c>
      <c r="B1000" s="100"/>
      <c r="F1000" s="239"/>
      <c r="G1000" s="229"/>
      <c r="H1000" s="221"/>
      <c r="I1000" s="221"/>
      <c r="J1000" s="221"/>
      <c r="K1000" s="460"/>
      <c r="L1000" s="461"/>
      <c r="M1000" s="239"/>
      <c r="N1000" s="462"/>
      <c r="O1000" s="462"/>
      <c r="P1000" s="462"/>
      <c r="Q1000" s="449" t="str">
        <f>IF(N1000="","",N1000*H1000*AE1006)</f>
        <v/>
      </c>
      <c r="R1000" s="450"/>
      <c r="S1000" s="450"/>
      <c r="T1000" s="451"/>
      <c r="U1000" s="448"/>
      <c r="V1000" s="229"/>
      <c r="W1000" s="221"/>
      <c r="X1000" s="221"/>
      <c r="Y1000" s="221"/>
      <c r="Z1000" s="460"/>
      <c r="AA1000" s="461"/>
      <c r="AB1000" s="239"/>
      <c r="AC1000" s="462"/>
      <c r="AD1000" s="462"/>
      <c r="AE1000" s="462"/>
      <c r="AF1000" s="449" t="str">
        <f>IF(AC1000="","",AC1000*W1000*AE1006)</f>
        <v/>
      </c>
      <c r="AG1000" s="450"/>
      <c r="AH1000" s="450"/>
      <c r="AI1000" s="450"/>
    </row>
    <row r="1001" spans="1:35" s="23" customFormat="1" ht="15.75" customHeight="1">
      <c r="A1001" s="117" t="str">
        <f t="shared" si="130"/>
        <v>×</v>
      </c>
      <c r="B1001" s="100"/>
      <c r="F1001" s="239"/>
      <c r="G1001" s="229"/>
      <c r="H1001" s="221"/>
      <c r="I1001" s="221"/>
      <c r="J1001" s="221"/>
      <c r="K1001" s="460"/>
      <c r="L1001" s="461"/>
      <c r="M1001" s="239"/>
      <c r="N1001" s="462"/>
      <c r="O1001" s="462"/>
      <c r="P1001" s="462"/>
      <c r="Q1001" s="449" t="str">
        <f>IF(N1001="","",N1001*H1001*AE1006)</f>
        <v/>
      </c>
      <c r="R1001" s="450"/>
      <c r="S1001" s="450"/>
      <c r="T1001" s="451"/>
      <c r="U1001" s="448"/>
      <c r="V1001" s="229"/>
      <c r="W1001" s="221"/>
      <c r="X1001" s="221"/>
      <c r="Y1001" s="221"/>
      <c r="Z1001" s="460"/>
      <c r="AA1001" s="461"/>
      <c r="AB1001" s="239"/>
      <c r="AC1001" s="462"/>
      <c r="AD1001" s="462"/>
      <c r="AE1001" s="462"/>
      <c r="AF1001" s="449" t="str">
        <f>IF(AC1001="","",AC1001*W1001*AE1006)</f>
        <v/>
      </c>
      <c r="AG1001" s="450"/>
      <c r="AH1001" s="450"/>
      <c r="AI1001" s="450"/>
    </row>
    <row r="1002" spans="1:35" s="23" customFormat="1" ht="15.75" customHeight="1">
      <c r="A1002" s="117" t="str">
        <f t="shared" si="130"/>
        <v>×</v>
      </c>
      <c r="B1002" s="100"/>
      <c r="F1002" s="239"/>
      <c r="G1002" s="229"/>
      <c r="H1002" s="221"/>
      <c r="I1002" s="221"/>
      <c r="J1002" s="221"/>
      <c r="K1002" s="460"/>
      <c r="L1002" s="461"/>
      <c r="M1002" s="239"/>
      <c r="N1002" s="462"/>
      <c r="O1002" s="462"/>
      <c r="P1002" s="462"/>
      <c r="Q1002" s="449" t="str">
        <f>IF(N1002="","",N1002*H1002*AE1006)</f>
        <v/>
      </c>
      <c r="R1002" s="450"/>
      <c r="S1002" s="450"/>
      <c r="T1002" s="451"/>
      <c r="U1002" s="448"/>
      <c r="V1002" s="229"/>
      <c r="W1002" s="221"/>
      <c r="X1002" s="221"/>
      <c r="Y1002" s="221"/>
      <c r="Z1002" s="460"/>
      <c r="AA1002" s="461"/>
      <c r="AB1002" s="239"/>
      <c r="AC1002" s="462"/>
      <c r="AD1002" s="462"/>
      <c r="AE1002" s="462"/>
      <c r="AF1002" s="449" t="str">
        <f>IF(AC1002="","",AC1002*W1002*AE1006)</f>
        <v/>
      </c>
      <c r="AG1002" s="450"/>
      <c r="AH1002" s="450"/>
      <c r="AI1002" s="450"/>
    </row>
    <row r="1003" spans="1:35" s="23" customFormat="1" ht="15.75" customHeight="1">
      <c r="A1003" s="117" t="str">
        <f t="shared" si="130"/>
        <v>×</v>
      </c>
      <c r="B1003" s="100"/>
      <c r="F1003" s="239"/>
      <c r="G1003" s="229"/>
      <c r="H1003" s="221"/>
      <c r="I1003" s="221"/>
      <c r="J1003" s="221"/>
      <c r="K1003" s="460"/>
      <c r="L1003" s="461"/>
      <c r="M1003" s="239"/>
      <c r="N1003" s="462"/>
      <c r="O1003" s="462"/>
      <c r="P1003" s="462"/>
      <c r="Q1003" s="449" t="str">
        <f>IF(N1003="","",N1003*H1003*AE1006)</f>
        <v/>
      </c>
      <c r="R1003" s="450"/>
      <c r="S1003" s="450"/>
      <c r="T1003" s="451"/>
      <c r="U1003" s="448"/>
      <c r="V1003" s="229"/>
      <c r="W1003" s="221"/>
      <c r="X1003" s="221"/>
      <c r="Y1003" s="221"/>
      <c r="Z1003" s="460"/>
      <c r="AA1003" s="461"/>
      <c r="AB1003" s="239"/>
      <c r="AC1003" s="462"/>
      <c r="AD1003" s="462"/>
      <c r="AE1003" s="462"/>
      <c r="AF1003" s="449" t="str">
        <f>IF(AC1003="","",AC1003*W1003*AE1006)</f>
        <v/>
      </c>
      <c r="AG1003" s="450"/>
      <c r="AH1003" s="450"/>
      <c r="AI1003" s="450"/>
    </row>
    <row r="1004" spans="1:35" s="23" customFormat="1" ht="15.75" customHeight="1">
      <c r="A1004" s="117" t="str">
        <f t="shared" si="130"/>
        <v>×</v>
      </c>
      <c r="B1004" s="100"/>
      <c r="F1004" s="239"/>
      <c r="G1004" s="229"/>
      <c r="H1004" s="221"/>
      <c r="I1004" s="221"/>
      <c r="J1004" s="221"/>
      <c r="K1004" s="460"/>
      <c r="L1004" s="461"/>
      <c r="M1004" s="239"/>
      <c r="N1004" s="462"/>
      <c r="O1004" s="462"/>
      <c r="P1004" s="462"/>
      <c r="Q1004" s="449" t="str">
        <f>IF(N1004="","",N1004*H1004*AE1006)</f>
        <v/>
      </c>
      <c r="R1004" s="450"/>
      <c r="S1004" s="450"/>
      <c r="T1004" s="451"/>
      <c r="U1004" s="448"/>
      <c r="V1004" s="229"/>
      <c r="W1004" s="221"/>
      <c r="X1004" s="221"/>
      <c r="Y1004" s="221"/>
      <c r="Z1004" s="460"/>
      <c r="AA1004" s="461"/>
      <c r="AB1004" s="239"/>
      <c r="AC1004" s="462"/>
      <c r="AD1004" s="462"/>
      <c r="AE1004" s="462"/>
      <c r="AF1004" s="449" t="str">
        <f>IF(AC1004="","",AC1004*W1004*AE1006)</f>
        <v/>
      </c>
      <c r="AG1004" s="450"/>
      <c r="AH1004" s="450"/>
      <c r="AI1004" s="450"/>
    </row>
    <row r="1005" spans="1:35" s="23" customFormat="1" ht="15.75" customHeight="1">
      <c r="A1005" s="117" t="str">
        <f>IF(液状化L1の有無="","","×")</f>
        <v>×</v>
      </c>
      <c r="B1005" s="100"/>
      <c r="F1005" s="269" t="s">
        <v>462</v>
      </c>
      <c r="G1005" s="270"/>
      <c r="H1005" s="526">
        <f>ROUND(SUM(Q989:T1004),1)</f>
        <v>2491.1</v>
      </c>
      <c r="I1005" s="527"/>
      <c r="J1005" s="527"/>
      <c r="K1005" s="527"/>
      <c r="L1005" s="527"/>
      <c r="M1005" s="527"/>
      <c r="N1005" s="527"/>
      <c r="O1005" s="527"/>
      <c r="P1005" s="527"/>
      <c r="Q1005" s="527"/>
      <c r="R1005" s="527"/>
      <c r="S1005" s="527"/>
      <c r="T1005" s="528"/>
      <c r="U1005" s="509" t="s">
        <v>462</v>
      </c>
      <c r="V1005" s="270"/>
      <c r="W1005" s="526">
        <f>ROUND(SUM(AF989:AI1004),1)</f>
        <v>2962.3</v>
      </c>
      <c r="X1005" s="527"/>
      <c r="Y1005" s="527"/>
      <c r="Z1005" s="527"/>
      <c r="AA1005" s="527"/>
      <c r="AB1005" s="527"/>
      <c r="AC1005" s="527"/>
      <c r="AD1005" s="527"/>
      <c r="AE1005" s="527"/>
      <c r="AF1005" s="527"/>
      <c r="AG1005" s="527"/>
      <c r="AH1005" s="527"/>
      <c r="AI1005" s="527"/>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430</v>
      </c>
      <c r="AD1006" s="22" t="s">
        <v>26</v>
      </c>
      <c r="AE1006" s="325">
        <f>AE982</f>
        <v>3.1415926535897931</v>
      </c>
      <c r="AF1006" s="325"/>
      <c r="AG1006" s="325"/>
      <c r="AH1006" s="29" t="s">
        <v>431</v>
      </c>
      <c r="AI1006" s="22" t="s">
        <v>154</v>
      </c>
    </row>
    <row r="1007" spans="1:35" ht="15.75" customHeight="1">
      <c r="A1007" s="116" t="str">
        <f t="shared" ref="A1007:A1012" si="131">IF(液状化L2の有無="","","×")</f>
        <v/>
      </c>
      <c r="B1007" s="100" t="s">
        <v>588</v>
      </c>
    </row>
    <row r="1008" spans="1:35" ht="15.75" customHeight="1">
      <c r="A1008" s="116" t="str">
        <f t="shared" si="131"/>
        <v/>
      </c>
    </row>
    <row r="1009" spans="1:36" s="23" customFormat="1" ht="15.75" customHeight="1">
      <c r="A1009" s="116" t="str">
        <f t="shared" si="131"/>
        <v/>
      </c>
      <c r="B1009" s="100"/>
      <c r="F1009" s="28" t="s">
        <v>501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456" t="s">
        <v>428</v>
      </c>
      <c r="G1010" s="302"/>
      <c r="H1010" s="302"/>
      <c r="I1010" s="302"/>
      <c r="J1010" s="302"/>
      <c r="K1010" s="302"/>
      <c r="L1010" s="302"/>
      <c r="M1010" s="302"/>
      <c r="N1010" s="302"/>
      <c r="O1010" s="302"/>
      <c r="P1010" s="302"/>
      <c r="Q1010" s="302"/>
      <c r="R1010" s="302"/>
      <c r="S1010" s="302"/>
      <c r="T1010" s="457"/>
      <c r="U1010" s="458" t="s">
        <v>429</v>
      </c>
      <c r="V1010" s="258"/>
      <c r="W1010" s="258"/>
      <c r="X1010" s="258"/>
      <c r="Y1010" s="258"/>
      <c r="Z1010" s="258"/>
      <c r="AA1010" s="258"/>
      <c r="AB1010" s="258"/>
      <c r="AC1010" s="258"/>
      <c r="AD1010" s="258"/>
      <c r="AE1010" s="258"/>
      <c r="AF1010" s="258"/>
      <c r="AG1010" s="258"/>
      <c r="AH1010" s="258"/>
      <c r="AI1010" s="259"/>
    </row>
    <row r="1011" spans="1:36" s="23" customFormat="1" ht="15.75" customHeight="1">
      <c r="A1011" s="116" t="str">
        <f t="shared" si="131"/>
        <v/>
      </c>
      <c r="B1011" s="100"/>
      <c r="F1011" s="287" t="s">
        <v>77</v>
      </c>
      <c r="G1011" s="288"/>
      <c r="H1011" s="291" t="s">
        <v>186</v>
      </c>
      <c r="I1011" s="292"/>
      <c r="J1011" s="292"/>
      <c r="K1011" s="420" t="s">
        <v>230</v>
      </c>
      <c r="L1011" s="332"/>
      <c r="M1011" s="333"/>
      <c r="N1011" s="420" t="s">
        <v>461</v>
      </c>
      <c r="O1011" s="332"/>
      <c r="P1011" s="333"/>
      <c r="Q1011" s="420" t="s">
        <v>233</v>
      </c>
      <c r="R1011" s="332"/>
      <c r="S1011" s="332"/>
      <c r="T1011" s="463"/>
      <c r="U1011" s="417" t="s">
        <v>77</v>
      </c>
      <c r="V1011" s="246"/>
      <c r="W1011" s="452" t="s">
        <v>186</v>
      </c>
      <c r="X1011" s="303"/>
      <c r="Y1011" s="303"/>
      <c r="Z1011" s="453" t="s">
        <v>230</v>
      </c>
      <c r="AA1011" s="454"/>
      <c r="AB1011" s="455"/>
      <c r="AC1011" s="453" t="s">
        <v>461</v>
      </c>
      <c r="AD1011" s="454"/>
      <c r="AE1011" s="455"/>
      <c r="AF1011" s="453" t="s">
        <v>233</v>
      </c>
      <c r="AG1011" s="454"/>
      <c r="AH1011" s="454"/>
      <c r="AI1011" s="454"/>
    </row>
    <row r="1012" spans="1:36" s="23" customFormat="1" ht="15.75" customHeight="1">
      <c r="A1012" s="116" t="str">
        <f t="shared" si="131"/>
        <v/>
      </c>
      <c r="B1012" s="100"/>
      <c r="F1012" s="289"/>
      <c r="G1012" s="290"/>
      <c r="H1012" s="293"/>
      <c r="I1012" s="293"/>
      <c r="J1012" s="293"/>
      <c r="K1012" s="421"/>
      <c r="L1012" s="335"/>
      <c r="M1012" s="287"/>
      <c r="N1012" s="421"/>
      <c r="O1012" s="335"/>
      <c r="P1012" s="287"/>
      <c r="Q1012" s="421"/>
      <c r="R1012" s="335"/>
      <c r="S1012" s="335"/>
      <c r="T1012" s="464"/>
      <c r="U1012" s="459"/>
      <c r="V1012" s="290"/>
      <c r="W1012" s="293"/>
      <c r="X1012" s="293"/>
      <c r="Y1012" s="293"/>
      <c r="Z1012" s="421"/>
      <c r="AA1012" s="335"/>
      <c r="AB1012" s="287"/>
      <c r="AC1012" s="421"/>
      <c r="AD1012" s="335"/>
      <c r="AE1012" s="287"/>
      <c r="AF1012" s="421"/>
      <c r="AG1012" s="335"/>
      <c r="AH1012" s="335"/>
      <c r="AI1012" s="335"/>
    </row>
    <row r="1013" spans="1:36" s="23" customFormat="1" ht="15.75" customHeight="1">
      <c r="A1013" s="116" t="str">
        <f t="shared" ref="A1013:A1028" si="132">IF(液状化L2の有無="",IF(LEN(F1013)+LEN(U1013)=0,"×",""),"×")</f>
        <v/>
      </c>
      <c r="B1013" s="100"/>
      <c r="F1013" s="247">
        <v>2</v>
      </c>
      <c r="G1013" s="223"/>
      <c r="H1013" s="224">
        <v>3.4200000762939453</v>
      </c>
      <c r="I1013" s="224"/>
      <c r="J1013" s="224"/>
      <c r="K1013" s="429" t="s">
        <v>406</v>
      </c>
      <c r="L1013" s="430"/>
      <c r="M1013" s="247"/>
      <c r="N1013" s="431">
        <v>0</v>
      </c>
      <c r="O1013" s="431"/>
      <c r="P1013" s="431"/>
      <c r="Q1013" s="432">
        <f>IF(N1013="","",N1013*H1013*AE1030)</f>
        <v>0</v>
      </c>
      <c r="R1013" s="433"/>
      <c r="S1013" s="433"/>
      <c r="T1013" s="465"/>
      <c r="U1013" s="447">
        <v>2</v>
      </c>
      <c r="V1013" s="223"/>
      <c r="W1013" s="224">
        <v>3.4200000762939453</v>
      </c>
      <c r="X1013" s="224"/>
      <c r="Y1013" s="224"/>
      <c r="Z1013" s="429" t="s">
        <v>406</v>
      </c>
      <c r="AA1013" s="430"/>
      <c r="AB1013" s="247"/>
      <c r="AC1013" s="431">
        <v>0</v>
      </c>
      <c r="AD1013" s="431"/>
      <c r="AE1013" s="431"/>
      <c r="AF1013" s="432">
        <f>IF(AC1013="","",AC1013*W1013*AE1030)</f>
        <v>0</v>
      </c>
      <c r="AG1013" s="433"/>
      <c r="AH1013" s="433"/>
      <c r="AI1013" s="433"/>
    </row>
    <row r="1014" spans="1:36" s="23" customFormat="1" ht="15.75" customHeight="1">
      <c r="A1014" s="116" t="str">
        <f t="shared" si="132"/>
        <v/>
      </c>
      <c r="B1014" s="100"/>
      <c r="F1014" s="239">
        <v>3</v>
      </c>
      <c r="G1014" s="229"/>
      <c r="H1014" s="221">
        <v>3.1500000953674316</v>
      </c>
      <c r="I1014" s="221"/>
      <c r="J1014" s="221"/>
      <c r="K1014" s="460" t="s">
        <v>463</v>
      </c>
      <c r="L1014" s="461"/>
      <c r="M1014" s="239"/>
      <c r="N1014" s="462">
        <v>0</v>
      </c>
      <c r="O1014" s="462"/>
      <c r="P1014" s="462"/>
      <c r="Q1014" s="449">
        <f>IF(N1014="","",N1014*H1014*AE1030)</f>
        <v>0</v>
      </c>
      <c r="R1014" s="450"/>
      <c r="S1014" s="450"/>
      <c r="T1014" s="451"/>
      <c r="U1014" s="448">
        <v>3</v>
      </c>
      <c r="V1014" s="229"/>
      <c r="W1014" s="221">
        <v>3.1500000953674316</v>
      </c>
      <c r="X1014" s="221"/>
      <c r="Y1014" s="221"/>
      <c r="Z1014" s="460" t="s">
        <v>463</v>
      </c>
      <c r="AA1014" s="461"/>
      <c r="AB1014" s="239"/>
      <c r="AC1014" s="462">
        <v>0</v>
      </c>
      <c r="AD1014" s="462"/>
      <c r="AE1014" s="462"/>
      <c r="AF1014" s="449">
        <f>IF(AC1014="","",AC1014*W1014*AE1030)</f>
        <v>0</v>
      </c>
      <c r="AG1014" s="450"/>
      <c r="AH1014" s="450"/>
      <c r="AI1014" s="450"/>
    </row>
    <row r="1015" spans="1:36" s="23" customFormat="1" ht="15.75" customHeight="1">
      <c r="A1015" s="116" t="str">
        <f t="shared" si="132"/>
        <v/>
      </c>
      <c r="B1015" s="100"/>
      <c r="F1015" s="239">
        <v>4</v>
      </c>
      <c r="G1015" s="229"/>
      <c r="H1015" s="221">
        <v>3.9200000762939453</v>
      </c>
      <c r="I1015" s="221"/>
      <c r="J1015" s="221"/>
      <c r="K1015" s="460" t="s">
        <v>463</v>
      </c>
      <c r="L1015" s="461"/>
      <c r="M1015" s="239"/>
      <c r="N1015" s="462">
        <v>0</v>
      </c>
      <c r="O1015" s="462"/>
      <c r="P1015" s="462"/>
      <c r="Q1015" s="449">
        <f>IF(N1015="","",N1015*H1015*AE1030)</f>
        <v>0</v>
      </c>
      <c r="R1015" s="450"/>
      <c r="S1015" s="450"/>
      <c r="T1015" s="451"/>
      <c r="U1015" s="448">
        <v>4</v>
      </c>
      <c r="V1015" s="229"/>
      <c r="W1015" s="221">
        <v>3.9200000762939453</v>
      </c>
      <c r="X1015" s="221"/>
      <c r="Y1015" s="221"/>
      <c r="Z1015" s="460" t="s">
        <v>463</v>
      </c>
      <c r="AA1015" s="461"/>
      <c r="AB1015" s="239"/>
      <c r="AC1015" s="462">
        <v>0</v>
      </c>
      <c r="AD1015" s="462"/>
      <c r="AE1015" s="462"/>
      <c r="AF1015" s="449">
        <f>IF(AC1015="","",AC1015*W1015*AE1030)</f>
        <v>0</v>
      </c>
      <c r="AG1015" s="450"/>
      <c r="AH1015" s="450"/>
      <c r="AI1015" s="450"/>
    </row>
    <row r="1016" spans="1:36" s="23" customFormat="1" ht="15.75" customHeight="1">
      <c r="A1016" s="116" t="str">
        <f t="shared" si="132"/>
        <v/>
      </c>
      <c r="B1016" s="100"/>
      <c r="F1016" s="239">
        <v>4</v>
      </c>
      <c r="G1016" s="229"/>
      <c r="H1016" s="221">
        <v>1.0799999237060547</v>
      </c>
      <c r="I1016" s="221"/>
      <c r="J1016" s="221"/>
      <c r="K1016" s="460" t="s">
        <v>463</v>
      </c>
      <c r="L1016" s="461"/>
      <c r="M1016" s="239"/>
      <c r="N1016" s="462">
        <v>15.8</v>
      </c>
      <c r="O1016" s="462"/>
      <c r="P1016" s="462"/>
      <c r="Q1016" s="449">
        <f>IF(N1016="","",N1016*H1016*AE1030)</f>
        <v>53.608133253841167</v>
      </c>
      <c r="R1016" s="450"/>
      <c r="S1016" s="450"/>
      <c r="T1016" s="451"/>
      <c r="U1016" s="448">
        <v>4</v>
      </c>
      <c r="V1016" s="229"/>
      <c r="W1016" s="221">
        <v>1.0799999237060547</v>
      </c>
      <c r="X1016" s="221"/>
      <c r="Y1016" s="221"/>
      <c r="Z1016" s="460" t="s">
        <v>463</v>
      </c>
      <c r="AA1016" s="461"/>
      <c r="AB1016" s="239"/>
      <c r="AC1016" s="462">
        <v>15.8</v>
      </c>
      <c r="AD1016" s="462"/>
      <c r="AE1016" s="462"/>
      <c r="AF1016" s="449">
        <f>IF(AC1016="","",AC1016*W1016*AE1030)</f>
        <v>53.608133253841167</v>
      </c>
      <c r="AG1016" s="450"/>
      <c r="AH1016" s="450"/>
      <c r="AI1016" s="450"/>
    </row>
    <row r="1017" spans="1:36" s="23" customFormat="1" ht="15.75" customHeight="1">
      <c r="A1017" s="116" t="str">
        <f t="shared" si="132"/>
        <v/>
      </c>
      <c r="B1017" s="100"/>
      <c r="F1017" s="239">
        <v>5</v>
      </c>
      <c r="G1017" s="229"/>
      <c r="H1017" s="221">
        <v>5</v>
      </c>
      <c r="I1017" s="221"/>
      <c r="J1017" s="221"/>
      <c r="K1017" s="460" t="s">
        <v>463</v>
      </c>
      <c r="L1017" s="461"/>
      <c r="M1017" s="239"/>
      <c r="N1017" s="462">
        <v>32</v>
      </c>
      <c r="O1017" s="462"/>
      <c r="P1017" s="462"/>
      <c r="Q1017" s="449">
        <f>IF(N1017="","",N1017*H1017*AE1030)</f>
        <v>502.6548245743669</v>
      </c>
      <c r="R1017" s="450"/>
      <c r="S1017" s="450"/>
      <c r="T1017" s="451"/>
      <c r="U1017" s="448">
        <v>5</v>
      </c>
      <c r="V1017" s="229"/>
      <c r="W1017" s="221">
        <v>5</v>
      </c>
      <c r="X1017" s="221"/>
      <c r="Y1017" s="221"/>
      <c r="Z1017" s="460" t="s">
        <v>463</v>
      </c>
      <c r="AA1017" s="461"/>
      <c r="AB1017" s="239"/>
      <c r="AC1017" s="462">
        <v>32</v>
      </c>
      <c r="AD1017" s="462"/>
      <c r="AE1017" s="462"/>
      <c r="AF1017" s="449">
        <f>IF(AC1017="","",AC1017*W1017*AE1030)</f>
        <v>502.6548245743669</v>
      </c>
      <c r="AG1017" s="450"/>
      <c r="AH1017" s="450"/>
      <c r="AI1017" s="450"/>
    </row>
    <row r="1018" spans="1:36" s="23" customFormat="1" ht="15.75" customHeight="1">
      <c r="A1018" s="116" t="str">
        <f t="shared" si="132"/>
        <v/>
      </c>
      <c r="B1018" s="100"/>
      <c r="F1018" s="239">
        <v>6</v>
      </c>
      <c r="G1018" s="229"/>
      <c r="H1018" s="221">
        <v>5.1999998092651367</v>
      </c>
      <c r="I1018" s="221"/>
      <c r="J1018" s="221"/>
      <c r="K1018" s="460" t="s">
        <v>463</v>
      </c>
      <c r="L1018" s="461"/>
      <c r="M1018" s="239"/>
      <c r="N1018" s="462">
        <v>48.6</v>
      </c>
      <c r="O1018" s="462"/>
      <c r="P1018" s="462"/>
      <c r="Q1018" s="449">
        <f>IF(N1018="","",N1018*H1018*AE1030)</f>
        <v>793.943266293546</v>
      </c>
      <c r="R1018" s="450"/>
      <c r="S1018" s="450"/>
      <c r="T1018" s="451"/>
      <c r="U1018" s="448">
        <v>6</v>
      </c>
      <c r="V1018" s="229"/>
      <c r="W1018" s="221">
        <v>5.1999998092651367</v>
      </c>
      <c r="X1018" s="221"/>
      <c r="Y1018" s="221"/>
      <c r="Z1018" s="460" t="s">
        <v>463</v>
      </c>
      <c r="AA1018" s="461"/>
      <c r="AB1018" s="239"/>
      <c r="AC1018" s="462">
        <v>48.6</v>
      </c>
      <c r="AD1018" s="462"/>
      <c r="AE1018" s="462"/>
      <c r="AF1018" s="449">
        <f>IF(AC1018="","",AC1018*W1018*AE1030)</f>
        <v>793.943266293546</v>
      </c>
      <c r="AG1018" s="450"/>
      <c r="AH1018" s="450"/>
      <c r="AI1018" s="450"/>
    </row>
    <row r="1019" spans="1:36" s="23" customFormat="1" ht="15.75" customHeight="1">
      <c r="A1019" s="116" t="str">
        <f t="shared" si="132"/>
        <v/>
      </c>
      <c r="B1019" s="100"/>
      <c r="F1019" s="239">
        <v>7</v>
      </c>
      <c r="G1019" s="229"/>
      <c r="H1019" s="221">
        <v>2.5499999523162842</v>
      </c>
      <c r="I1019" s="221"/>
      <c r="J1019" s="221"/>
      <c r="K1019" s="460" t="s">
        <v>463</v>
      </c>
      <c r="L1019" s="461"/>
      <c r="M1019" s="239"/>
      <c r="N1019" s="462">
        <v>12.8</v>
      </c>
      <c r="O1019" s="462"/>
      <c r="P1019" s="462"/>
      <c r="Q1019" s="449">
        <f>IF(N1019="","",N1019*H1019*AE1030)</f>
        <v>102.54158229569487</v>
      </c>
      <c r="R1019" s="450"/>
      <c r="S1019" s="450"/>
      <c r="T1019" s="451"/>
      <c r="U1019" s="448">
        <v>7</v>
      </c>
      <c r="V1019" s="229"/>
      <c r="W1019" s="221">
        <v>2.5499999523162842</v>
      </c>
      <c r="X1019" s="221"/>
      <c r="Y1019" s="221"/>
      <c r="Z1019" s="460" t="s">
        <v>463</v>
      </c>
      <c r="AA1019" s="461"/>
      <c r="AB1019" s="239"/>
      <c r="AC1019" s="462">
        <v>12.8</v>
      </c>
      <c r="AD1019" s="462"/>
      <c r="AE1019" s="462"/>
      <c r="AF1019" s="449">
        <f>IF(AC1019="","",AC1019*W1019*AE1030)</f>
        <v>102.54158229569487</v>
      </c>
      <c r="AG1019" s="450"/>
      <c r="AH1019" s="450"/>
      <c r="AI1019" s="450"/>
    </row>
    <row r="1020" spans="1:36" s="23" customFormat="1" ht="15.75" customHeight="1">
      <c r="A1020" s="116" t="str">
        <f t="shared" si="132"/>
        <v/>
      </c>
      <c r="B1020" s="100"/>
      <c r="F1020" s="239">
        <v>8</v>
      </c>
      <c r="G1020" s="229"/>
      <c r="H1020" s="221">
        <v>3.7799999713897705</v>
      </c>
      <c r="I1020" s="221"/>
      <c r="J1020" s="221"/>
      <c r="K1020" s="460" t="s">
        <v>463</v>
      </c>
      <c r="L1020" s="461"/>
      <c r="M1020" s="239"/>
      <c r="N1020" s="462">
        <v>39.6</v>
      </c>
      <c r="O1020" s="462"/>
      <c r="P1020" s="462"/>
      <c r="Q1020" s="449">
        <f>IF(N1020="","",N1020*H1020*AE1030)</f>
        <v>470.25871757123411</v>
      </c>
      <c r="R1020" s="450"/>
      <c r="S1020" s="450"/>
      <c r="T1020" s="451"/>
      <c r="U1020" s="448">
        <v>8</v>
      </c>
      <c r="V1020" s="229"/>
      <c r="W1020" s="221">
        <v>3.7799999713897705</v>
      </c>
      <c r="X1020" s="221"/>
      <c r="Y1020" s="221"/>
      <c r="Z1020" s="460" t="s">
        <v>463</v>
      </c>
      <c r="AA1020" s="461"/>
      <c r="AB1020" s="239"/>
      <c r="AC1020" s="462">
        <v>39.6</v>
      </c>
      <c r="AD1020" s="462"/>
      <c r="AE1020" s="462"/>
      <c r="AF1020" s="449">
        <f>IF(AC1020="","",AC1020*W1020*AE1030)</f>
        <v>470.25871757123411</v>
      </c>
      <c r="AG1020" s="450"/>
      <c r="AH1020" s="450"/>
      <c r="AI1020" s="450"/>
    </row>
    <row r="1021" spans="1:36" s="23" customFormat="1" ht="15.75" customHeight="1">
      <c r="A1021" s="116" t="str">
        <f t="shared" si="132"/>
        <v/>
      </c>
      <c r="B1021" s="100"/>
      <c r="F1021" s="239">
        <v>9</v>
      </c>
      <c r="G1021" s="229"/>
      <c r="H1021" s="221">
        <v>0.89999997615814209</v>
      </c>
      <c r="I1021" s="221"/>
      <c r="J1021" s="221"/>
      <c r="K1021" s="460" t="s">
        <v>629</v>
      </c>
      <c r="L1021" s="461"/>
      <c r="M1021" s="239"/>
      <c r="N1021" s="462">
        <v>150</v>
      </c>
      <c r="O1021" s="462"/>
      <c r="P1021" s="462"/>
      <c r="Q1021" s="449">
        <f>IF(N1021="","",N1021*H1021*AE1030)</f>
        <v>424.11499699941123</v>
      </c>
      <c r="R1021" s="450"/>
      <c r="S1021" s="450"/>
      <c r="T1021" s="451"/>
      <c r="U1021" s="448">
        <v>9</v>
      </c>
      <c r="V1021" s="229"/>
      <c r="W1021" s="221">
        <v>1.8999999761581421</v>
      </c>
      <c r="X1021" s="221"/>
      <c r="Y1021" s="221"/>
      <c r="Z1021" s="460" t="s">
        <v>629</v>
      </c>
      <c r="AA1021" s="461"/>
      <c r="AB1021" s="239"/>
      <c r="AC1021" s="462">
        <v>150</v>
      </c>
      <c r="AD1021" s="462"/>
      <c r="AE1021" s="462"/>
      <c r="AF1021" s="449">
        <f>IF(AC1021="","",AC1021*W1021*AE1030)</f>
        <v>895.35389503788019</v>
      </c>
      <c r="AG1021" s="450"/>
      <c r="AH1021" s="450"/>
      <c r="AI1021" s="450"/>
    </row>
    <row r="1022" spans="1:36" s="23" customFormat="1" ht="15.75" customHeight="1">
      <c r="A1022" s="116" t="str">
        <f t="shared" si="132"/>
        <v/>
      </c>
      <c r="B1022" s="100"/>
      <c r="F1022" s="239">
        <v>9</v>
      </c>
      <c r="G1022" s="229"/>
      <c r="H1022" s="221">
        <v>1</v>
      </c>
      <c r="I1022" s="221"/>
      <c r="J1022" s="221"/>
      <c r="K1022" s="460" t="s">
        <v>629</v>
      </c>
      <c r="L1022" s="461"/>
      <c r="M1022" s="239"/>
      <c r="N1022" s="462">
        <v>0</v>
      </c>
      <c r="O1022" s="462"/>
      <c r="P1022" s="462"/>
      <c r="Q1022" s="449">
        <f>IF(N1022="","",N1022*H1022*AE1030)</f>
        <v>0</v>
      </c>
      <c r="R1022" s="450"/>
      <c r="S1022" s="450"/>
      <c r="T1022" s="451"/>
      <c r="U1022" s="448"/>
      <c r="V1022" s="229"/>
      <c r="W1022" s="221"/>
      <c r="X1022" s="221"/>
      <c r="Y1022" s="221"/>
      <c r="Z1022" s="460"/>
      <c r="AA1022" s="461"/>
      <c r="AB1022" s="239"/>
      <c r="AC1022" s="462"/>
      <c r="AD1022" s="462"/>
      <c r="AE1022" s="462"/>
      <c r="AF1022" s="449" t="str">
        <f>IF(AC1022="","",AC1022*W1022*AE1030)</f>
        <v/>
      </c>
      <c r="AG1022" s="450"/>
      <c r="AH1022" s="450"/>
      <c r="AI1022" s="450"/>
    </row>
    <row r="1023" spans="1:36" s="23" customFormat="1" ht="15.75" customHeight="1">
      <c r="A1023" s="116" t="str">
        <f t="shared" si="132"/>
        <v>×</v>
      </c>
      <c r="B1023" s="100"/>
      <c r="F1023" s="239"/>
      <c r="G1023" s="229"/>
      <c r="H1023" s="221"/>
      <c r="I1023" s="221"/>
      <c r="J1023" s="221"/>
      <c r="K1023" s="460"/>
      <c r="L1023" s="461"/>
      <c r="M1023" s="239"/>
      <c r="N1023" s="462"/>
      <c r="O1023" s="462"/>
      <c r="P1023" s="462"/>
      <c r="Q1023" s="449" t="str">
        <f>IF(N1023="","",N1023*H1023*AE1030)</f>
        <v/>
      </c>
      <c r="R1023" s="450"/>
      <c r="S1023" s="450"/>
      <c r="T1023" s="451"/>
      <c r="U1023" s="448"/>
      <c r="V1023" s="229"/>
      <c r="W1023" s="221"/>
      <c r="X1023" s="221"/>
      <c r="Y1023" s="221"/>
      <c r="Z1023" s="460"/>
      <c r="AA1023" s="461"/>
      <c r="AB1023" s="239"/>
      <c r="AC1023" s="462"/>
      <c r="AD1023" s="462"/>
      <c r="AE1023" s="462"/>
      <c r="AF1023" s="449" t="str">
        <f>IF(AC1023="","",AC1023*W1023*AE1030)</f>
        <v/>
      </c>
      <c r="AG1023" s="450"/>
      <c r="AH1023" s="450"/>
      <c r="AI1023" s="450"/>
    </row>
    <row r="1024" spans="1:36" s="23" customFormat="1" ht="15.75" customHeight="1">
      <c r="A1024" s="116" t="str">
        <f t="shared" si="132"/>
        <v>×</v>
      </c>
      <c r="B1024" s="100"/>
      <c r="F1024" s="239"/>
      <c r="G1024" s="229"/>
      <c r="H1024" s="221"/>
      <c r="I1024" s="221"/>
      <c r="J1024" s="221"/>
      <c r="K1024" s="460"/>
      <c r="L1024" s="461"/>
      <c r="M1024" s="239"/>
      <c r="N1024" s="462"/>
      <c r="O1024" s="462"/>
      <c r="P1024" s="462"/>
      <c r="Q1024" s="449" t="str">
        <f>IF(N1024="","",N1024*H1024*AE1030)</f>
        <v/>
      </c>
      <c r="R1024" s="450"/>
      <c r="S1024" s="450"/>
      <c r="T1024" s="451"/>
      <c r="U1024" s="448"/>
      <c r="V1024" s="229"/>
      <c r="W1024" s="221"/>
      <c r="X1024" s="221"/>
      <c r="Y1024" s="221"/>
      <c r="Z1024" s="460"/>
      <c r="AA1024" s="461"/>
      <c r="AB1024" s="239"/>
      <c r="AC1024" s="462"/>
      <c r="AD1024" s="462"/>
      <c r="AE1024" s="462"/>
      <c r="AF1024" s="449" t="str">
        <f>IF(AC1024="","",AC1024*W1024*AE1030)</f>
        <v/>
      </c>
      <c r="AG1024" s="450"/>
      <c r="AH1024" s="450"/>
      <c r="AI1024" s="450"/>
    </row>
    <row r="1025" spans="1:76" s="23" customFormat="1" ht="15.75" customHeight="1">
      <c r="A1025" s="116" t="str">
        <f t="shared" si="132"/>
        <v>×</v>
      </c>
      <c r="B1025" s="100"/>
      <c r="F1025" s="239"/>
      <c r="G1025" s="229"/>
      <c r="H1025" s="221"/>
      <c r="I1025" s="221"/>
      <c r="J1025" s="221"/>
      <c r="K1025" s="460"/>
      <c r="L1025" s="461"/>
      <c r="M1025" s="239"/>
      <c r="N1025" s="462"/>
      <c r="O1025" s="462"/>
      <c r="P1025" s="462"/>
      <c r="Q1025" s="449" t="str">
        <f>IF(N1025="","",N1025*H1025*AE1030)</f>
        <v/>
      </c>
      <c r="R1025" s="450"/>
      <c r="S1025" s="450"/>
      <c r="T1025" s="451"/>
      <c r="U1025" s="448"/>
      <c r="V1025" s="229"/>
      <c r="W1025" s="221"/>
      <c r="X1025" s="221"/>
      <c r="Y1025" s="221"/>
      <c r="Z1025" s="460"/>
      <c r="AA1025" s="461"/>
      <c r="AB1025" s="239"/>
      <c r="AC1025" s="462"/>
      <c r="AD1025" s="462"/>
      <c r="AE1025" s="462"/>
      <c r="AF1025" s="449" t="str">
        <f>IF(AC1025="","",AC1025*W1025*AE1030)</f>
        <v/>
      </c>
      <c r="AG1025" s="450"/>
      <c r="AH1025" s="450"/>
      <c r="AI1025" s="450"/>
    </row>
    <row r="1026" spans="1:76" s="23" customFormat="1" ht="15.75" customHeight="1">
      <c r="A1026" s="116" t="str">
        <f t="shared" si="132"/>
        <v>×</v>
      </c>
      <c r="B1026" s="100"/>
      <c r="F1026" s="239"/>
      <c r="G1026" s="229"/>
      <c r="H1026" s="221"/>
      <c r="I1026" s="221"/>
      <c r="J1026" s="221"/>
      <c r="K1026" s="460"/>
      <c r="L1026" s="461"/>
      <c r="M1026" s="239"/>
      <c r="N1026" s="462"/>
      <c r="O1026" s="462"/>
      <c r="P1026" s="462"/>
      <c r="Q1026" s="449" t="str">
        <f>IF(N1026="","",N1026*H1026*AE1030)</f>
        <v/>
      </c>
      <c r="R1026" s="450"/>
      <c r="S1026" s="450"/>
      <c r="T1026" s="451"/>
      <c r="U1026" s="448"/>
      <c r="V1026" s="229"/>
      <c r="W1026" s="221"/>
      <c r="X1026" s="221"/>
      <c r="Y1026" s="221"/>
      <c r="Z1026" s="460"/>
      <c r="AA1026" s="461"/>
      <c r="AB1026" s="239"/>
      <c r="AC1026" s="462"/>
      <c r="AD1026" s="462"/>
      <c r="AE1026" s="462"/>
      <c r="AF1026" s="449" t="str">
        <f>IF(AC1026="","",AC1026*W1026*AE1030)</f>
        <v/>
      </c>
      <c r="AG1026" s="450"/>
      <c r="AH1026" s="450"/>
      <c r="AI1026" s="450"/>
    </row>
    <row r="1027" spans="1:76" s="23" customFormat="1" ht="15.75" customHeight="1">
      <c r="A1027" s="116" t="str">
        <f t="shared" si="132"/>
        <v>×</v>
      </c>
      <c r="B1027" s="100"/>
      <c r="F1027" s="239"/>
      <c r="G1027" s="229"/>
      <c r="H1027" s="221"/>
      <c r="I1027" s="221"/>
      <c r="J1027" s="221"/>
      <c r="K1027" s="460"/>
      <c r="L1027" s="461"/>
      <c r="M1027" s="239"/>
      <c r="N1027" s="462"/>
      <c r="O1027" s="462"/>
      <c r="P1027" s="462"/>
      <c r="Q1027" s="449" t="str">
        <f>IF(N1027="","",N1027*H1027*AE1030)</f>
        <v/>
      </c>
      <c r="R1027" s="450"/>
      <c r="S1027" s="450"/>
      <c r="T1027" s="451"/>
      <c r="U1027" s="448"/>
      <c r="V1027" s="229"/>
      <c r="W1027" s="221"/>
      <c r="X1027" s="221"/>
      <c r="Y1027" s="221"/>
      <c r="Z1027" s="460"/>
      <c r="AA1027" s="461"/>
      <c r="AB1027" s="239"/>
      <c r="AC1027" s="462"/>
      <c r="AD1027" s="462"/>
      <c r="AE1027" s="462"/>
      <c r="AF1027" s="449" t="str">
        <f>IF(AC1027="","",AC1027*W1027*AE1030)</f>
        <v/>
      </c>
      <c r="AG1027" s="450"/>
      <c r="AH1027" s="450"/>
      <c r="AI1027" s="450"/>
    </row>
    <row r="1028" spans="1:76" s="23" customFormat="1" ht="15.75" customHeight="1">
      <c r="A1028" s="116" t="str">
        <f t="shared" si="132"/>
        <v>×</v>
      </c>
      <c r="B1028" s="100"/>
      <c r="F1028" s="239"/>
      <c r="G1028" s="229"/>
      <c r="H1028" s="221"/>
      <c r="I1028" s="221"/>
      <c r="J1028" s="221"/>
      <c r="K1028" s="460"/>
      <c r="L1028" s="461"/>
      <c r="M1028" s="239"/>
      <c r="N1028" s="462"/>
      <c r="O1028" s="462"/>
      <c r="P1028" s="462"/>
      <c r="Q1028" s="449" t="str">
        <f>IF(N1028="","",N1028*H1028*AE1030)</f>
        <v/>
      </c>
      <c r="R1028" s="450"/>
      <c r="S1028" s="450"/>
      <c r="T1028" s="451"/>
      <c r="U1028" s="448"/>
      <c r="V1028" s="229"/>
      <c r="W1028" s="221"/>
      <c r="X1028" s="221"/>
      <c r="Y1028" s="221"/>
      <c r="Z1028" s="460"/>
      <c r="AA1028" s="461"/>
      <c r="AB1028" s="239"/>
      <c r="AC1028" s="462"/>
      <c r="AD1028" s="462"/>
      <c r="AE1028" s="462"/>
      <c r="AF1028" s="449" t="str">
        <f>IF(AC1028="","",AC1028*W1028*AE1030)</f>
        <v/>
      </c>
      <c r="AG1028" s="450"/>
      <c r="AH1028" s="450"/>
      <c r="AI1028" s="450"/>
    </row>
    <row r="1029" spans="1:76" s="23" customFormat="1" ht="15.75" customHeight="1">
      <c r="A1029" s="116" t="str">
        <f>IF(液状化L2の有無="","","×")</f>
        <v/>
      </c>
      <c r="B1029" s="100"/>
      <c r="F1029" s="269" t="s">
        <v>462</v>
      </c>
      <c r="G1029" s="270"/>
      <c r="H1029" s="526">
        <f>ROUND(SUM(Q1013:T1028),1)</f>
        <v>2347.1</v>
      </c>
      <c r="I1029" s="527"/>
      <c r="J1029" s="527"/>
      <c r="K1029" s="527"/>
      <c r="L1029" s="527"/>
      <c r="M1029" s="527"/>
      <c r="N1029" s="527"/>
      <c r="O1029" s="527"/>
      <c r="P1029" s="527"/>
      <c r="Q1029" s="527"/>
      <c r="R1029" s="527"/>
      <c r="S1029" s="527"/>
      <c r="T1029" s="528"/>
      <c r="U1029" s="509" t="s">
        <v>462</v>
      </c>
      <c r="V1029" s="270"/>
      <c r="W1029" s="526">
        <f>ROUND(SUM(AF1013:AI1028),1)</f>
        <v>2818.4</v>
      </c>
      <c r="X1029" s="527"/>
      <c r="Y1029" s="527"/>
      <c r="Z1029" s="527"/>
      <c r="AA1029" s="527"/>
      <c r="AB1029" s="527"/>
      <c r="AC1029" s="527"/>
      <c r="AD1029" s="527"/>
      <c r="AE1029" s="527"/>
      <c r="AF1029" s="527"/>
      <c r="AG1029" s="527"/>
      <c r="AH1029" s="527"/>
      <c r="AI1029" s="527"/>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430</v>
      </c>
      <c r="AD1030" s="22" t="s">
        <v>26</v>
      </c>
      <c r="AE1030" s="325">
        <f>AE1006</f>
        <v>3.1415926535897931</v>
      </c>
      <c r="AF1030" s="325"/>
      <c r="AG1030" s="325"/>
      <c r="AH1030" s="29" t="s">
        <v>431</v>
      </c>
      <c r="AI1030" s="22" t="s">
        <v>154</v>
      </c>
    </row>
    <row r="1031" spans="1:76" ht="15.75" customHeight="1">
      <c r="A1031" s="121" t="str">
        <f>IF(液状化L2の有無="","","×")</f>
        <v/>
      </c>
      <c r="B1031" s="100" t="s">
        <v>588</v>
      </c>
    </row>
    <row r="1032" spans="1:76" s="23" customFormat="1" ht="15.75" customHeight="1">
      <c r="B1032" s="100" t="s">
        <v>588</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62" t="s">
        <v>236</v>
      </c>
      <c r="G1039" s="262"/>
      <c r="H1039" s="22" t="s">
        <v>26</v>
      </c>
      <c r="I1039" s="262" t="s">
        <v>237</v>
      </c>
      <c r="J1039" s="262"/>
      <c r="K1039" s="40" t="s">
        <v>1</v>
      </c>
      <c r="L1039" s="262" t="s">
        <v>195</v>
      </c>
      <c r="M1039" s="262"/>
      <c r="BX1039" s="107"/>
    </row>
    <row r="1040" spans="1:76" s="40" customFormat="1" ht="15.75" customHeight="1">
      <c r="B1040" s="107"/>
      <c r="H1040" s="22" t="s">
        <v>26</v>
      </c>
      <c r="I1040" s="262" t="s">
        <v>237</v>
      </c>
      <c r="J1040" s="262"/>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62" t="s">
        <v>236</v>
      </c>
      <c r="K1042" s="262"/>
      <c r="L1042" s="22" t="s">
        <v>2</v>
      </c>
      <c r="M1042" s="23" t="s">
        <v>239</v>
      </c>
      <c r="BX1042" s="107"/>
    </row>
    <row r="1043" spans="2:76" s="40" customFormat="1" ht="15.75" customHeight="1">
      <c r="B1043" s="107"/>
      <c r="G1043" s="23"/>
      <c r="H1043" s="23"/>
      <c r="I1043" s="23"/>
      <c r="J1043" s="262" t="s">
        <v>195</v>
      </c>
      <c r="K1043" s="262"/>
      <c r="L1043" s="22" t="s">
        <v>2</v>
      </c>
      <c r="M1043" s="23" t="s">
        <v>240</v>
      </c>
      <c r="BX1043" s="107"/>
    </row>
    <row r="1044" spans="2:76" s="40" customFormat="1" ht="15.75" customHeight="1">
      <c r="B1044" s="107"/>
      <c r="J1044" s="262" t="s">
        <v>196</v>
      </c>
      <c r="K1044" s="262"/>
      <c r="L1044" s="22" t="s">
        <v>2</v>
      </c>
      <c r="M1044" s="23" t="s">
        <v>206</v>
      </c>
      <c r="BX1044" s="107"/>
    </row>
    <row r="1045" spans="2:76" s="40" customFormat="1" ht="15.75" customHeight="1">
      <c r="B1045" s="107"/>
      <c r="J1045" s="262" t="s">
        <v>198</v>
      </c>
      <c r="K1045" s="262"/>
      <c r="L1045" s="22" t="s">
        <v>2</v>
      </c>
      <c r="M1045" s="23" t="s">
        <v>241</v>
      </c>
      <c r="BX1045" s="107"/>
    </row>
    <row r="1046" spans="2:76" s="40" customFormat="1" ht="15.75" customHeight="1">
      <c r="B1046" s="107"/>
      <c r="J1046" s="262" t="s">
        <v>237</v>
      </c>
      <c r="K1046" s="262"/>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466</v>
      </c>
    </row>
    <row r="1052" spans="2:76" ht="15.75" customHeight="1">
      <c r="F1052" s="23" t="s">
        <v>467</v>
      </c>
    </row>
    <row r="1053" spans="2:76" s="100" customFormat="1" ht="15.75" customHeight="1">
      <c r="B1053" s="100" t="s">
        <v>588</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96" t="s">
        <v>248</v>
      </c>
      <c r="G1056" s="258"/>
      <c r="H1056" s="258"/>
      <c r="I1056" s="258" t="s">
        <v>249</v>
      </c>
      <c r="J1056" s="258"/>
      <c r="K1056" s="258"/>
      <c r="L1056" s="258"/>
      <c r="M1056" s="258"/>
      <c r="N1056" s="258"/>
      <c r="O1056" s="245" t="s">
        <v>250</v>
      </c>
      <c r="P1056" s="258"/>
      <c r="Q1056" s="258"/>
      <c r="R1056" s="245" t="s">
        <v>254</v>
      </c>
      <c r="S1056" s="258"/>
      <c r="T1056" s="258"/>
      <c r="U1056" s="245" t="s">
        <v>255</v>
      </c>
      <c r="V1056" s="258"/>
      <c r="W1056" s="258"/>
      <c r="X1056" s="245" t="s">
        <v>253</v>
      </c>
      <c r="Y1056" s="258"/>
      <c r="Z1056" s="258"/>
      <c r="AA1056" s="245" t="s">
        <v>251</v>
      </c>
      <c r="AB1056" s="258"/>
      <c r="AC1056" s="258"/>
      <c r="AD1056" s="245" t="s">
        <v>252</v>
      </c>
      <c r="AE1056" s="258"/>
      <c r="AF1056" s="259"/>
      <c r="BX1056" s="107"/>
    </row>
    <row r="1057" spans="1:76" s="40" customFormat="1" ht="15.75" customHeight="1">
      <c r="B1057" s="107"/>
      <c r="F1057" s="316"/>
      <c r="G1057" s="260"/>
      <c r="H1057" s="260"/>
      <c r="I1057" s="260"/>
      <c r="J1057" s="260"/>
      <c r="K1057" s="260"/>
      <c r="L1057" s="260"/>
      <c r="M1057" s="260"/>
      <c r="N1057" s="260"/>
      <c r="O1057" s="260"/>
      <c r="P1057" s="260"/>
      <c r="Q1057" s="260"/>
      <c r="R1057" s="260"/>
      <c r="S1057" s="260"/>
      <c r="T1057" s="260"/>
      <c r="U1057" s="260"/>
      <c r="V1057" s="260"/>
      <c r="W1057" s="260"/>
      <c r="X1057" s="260"/>
      <c r="Y1057" s="260"/>
      <c r="Z1057" s="260"/>
      <c r="AA1057" s="260"/>
      <c r="AB1057" s="260"/>
      <c r="AC1057" s="260"/>
      <c r="AD1057" s="260"/>
      <c r="AE1057" s="260"/>
      <c r="AF1057" s="261"/>
      <c r="BX1057" s="107"/>
    </row>
    <row r="1058" spans="1:76" s="40" customFormat="1" ht="15.75" customHeight="1">
      <c r="B1058" s="107"/>
      <c r="F1058" s="396" t="s">
        <v>258</v>
      </c>
      <c r="G1058" s="258"/>
      <c r="H1058" s="258"/>
      <c r="I1058" s="258" t="s">
        <v>256</v>
      </c>
      <c r="J1058" s="258"/>
      <c r="K1058" s="258"/>
      <c r="L1058" s="258"/>
      <c r="M1058" s="258"/>
      <c r="N1058" s="258"/>
      <c r="O1058" s="254">
        <f>I817</f>
        <v>5890.4862254808622</v>
      </c>
      <c r="P1058" s="254"/>
      <c r="Q1058" s="254"/>
      <c r="R1058" s="254">
        <f>H861</f>
        <v>2767.3</v>
      </c>
      <c r="S1058" s="254"/>
      <c r="T1058" s="254"/>
      <c r="U1058" s="254">
        <f>O1058+R1058</f>
        <v>8657.7862254808624</v>
      </c>
      <c r="V1058" s="254"/>
      <c r="W1058" s="254"/>
      <c r="X1058" s="530">
        <f>O1058/U1058</f>
        <v>0.68036863836444506</v>
      </c>
      <c r="Y1058" s="530"/>
      <c r="Z1058" s="530"/>
      <c r="AA1058" s="445">
        <v>0.314</v>
      </c>
      <c r="AB1058" s="445"/>
      <c r="AC1058" s="445"/>
      <c r="AD1058" s="254">
        <f>AA1058*U1058</f>
        <v>2718.5448748009908</v>
      </c>
      <c r="AE1058" s="254"/>
      <c r="AF1058" s="255"/>
      <c r="BX1058" s="107"/>
    </row>
    <row r="1059" spans="1:76" s="40" customFormat="1" ht="15.75" customHeight="1">
      <c r="B1059" s="107"/>
      <c r="F1059" s="446"/>
      <c r="G1059" s="230"/>
      <c r="H1059" s="230"/>
      <c r="I1059" s="230" t="s">
        <v>257</v>
      </c>
      <c r="J1059" s="230"/>
      <c r="K1059" s="230"/>
      <c r="L1059" s="230"/>
      <c r="M1059" s="230"/>
      <c r="N1059" s="230"/>
      <c r="O1059" s="218"/>
      <c r="P1059" s="218"/>
      <c r="Q1059" s="218"/>
      <c r="R1059" s="218">
        <f>H885</f>
        <v>2767.3</v>
      </c>
      <c r="S1059" s="218"/>
      <c r="T1059" s="218"/>
      <c r="U1059" s="218">
        <f>O1058+R1059</f>
        <v>8657.7862254808624</v>
      </c>
      <c r="V1059" s="218"/>
      <c r="W1059" s="218"/>
      <c r="X1059" s="217">
        <f>O1058/U1059</f>
        <v>0.68036863836444506</v>
      </c>
      <c r="Y1059" s="217"/>
      <c r="Z1059" s="217"/>
      <c r="AA1059" s="443">
        <v>0.45900000000000002</v>
      </c>
      <c r="AB1059" s="443"/>
      <c r="AC1059" s="443"/>
      <c r="AD1059" s="218">
        <f>AA1059*U1059</f>
        <v>3973.9238774957162</v>
      </c>
      <c r="AE1059" s="218"/>
      <c r="AF1059" s="219"/>
      <c r="BX1059" s="107"/>
    </row>
    <row r="1060" spans="1:76" s="40" customFormat="1" ht="15.75" customHeight="1">
      <c r="B1060" s="107"/>
      <c r="F1060" s="446" t="s">
        <v>259</v>
      </c>
      <c r="G1060" s="230"/>
      <c r="H1060" s="230"/>
      <c r="I1060" s="230" t="s">
        <v>334</v>
      </c>
      <c r="J1060" s="230"/>
      <c r="K1060" s="230"/>
      <c r="L1060" s="230"/>
      <c r="M1060" s="230"/>
      <c r="N1060" s="230"/>
      <c r="O1060" s="218"/>
      <c r="P1060" s="218"/>
      <c r="Q1060" s="218"/>
      <c r="R1060" s="218"/>
      <c r="S1060" s="218"/>
      <c r="T1060" s="218"/>
      <c r="U1060" s="218"/>
      <c r="V1060" s="218"/>
      <c r="W1060" s="218"/>
      <c r="X1060" s="217"/>
      <c r="Y1060" s="217"/>
      <c r="Z1060" s="217"/>
      <c r="AA1060" s="443">
        <v>0.69199999999999995</v>
      </c>
      <c r="AB1060" s="443"/>
      <c r="AC1060" s="443"/>
      <c r="AD1060" s="218">
        <f>AA1060*U1059</f>
        <v>5991.1880680327567</v>
      </c>
      <c r="AE1060" s="218"/>
      <c r="AF1060" s="219"/>
      <c r="BX1060" s="107"/>
    </row>
    <row r="1061" spans="1:76" s="40" customFormat="1" ht="28.5" customHeight="1">
      <c r="B1061" s="107"/>
      <c r="F1061" s="446" t="s">
        <v>260</v>
      </c>
      <c r="G1061" s="230"/>
      <c r="H1061" s="230"/>
      <c r="I1061" s="355" t="s">
        <v>261</v>
      </c>
      <c r="J1061" s="230"/>
      <c r="K1061" s="230"/>
      <c r="L1061" s="230"/>
      <c r="M1061" s="230"/>
      <c r="N1061" s="230"/>
      <c r="O1061" s="218"/>
      <c r="P1061" s="218"/>
      <c r="Q1061" s="218"/>
      <c r="R1061" s="218">
        <f>H909</f>
        <v>2500.5</v>
      </c>
      <c r="S1061" s="218"/>
      <c r="T1061" s="218"/>
      <c r="U1061" s="218">
        <f>O1058+R1061</f>
        <v>8390.9862254808613</v>
      </c>
      <c r="V1061" s="218"/>
      <c r="W1061" s="218"/>
      <c r="X1061" s="217">
        <f>O1058/U1061</f>
        <v>0.70200165596664377</v>
      </c>
      <c r="Y1061" s="217"/>
      <c r="Z1061" s="217"/>
      <c r="AA1061" s="443">
        <v>0.72699999999999998</v>
      </c>
      <c r="AB1061" s="443"/>
      <c r="AC1061" s="443"/>
      <c r="AD1061" s="218">
        <f>AA1061*U1061</f>
        <v>6100.2469859245857</v>
      </c>
      <c r="AE1061" s="218"/>
      <c r="AF1061" s="219"/>
      <c r="BX1061" s="107"/>
    </row>
    <row r="1062" spans="1:76" s="40" customFormat="1" ht="28.5" customHeight="1">
      <c r="B1062" s="107"/>
      <c r="F1062" s="446"/>
      <c r="G1062" s="230"/>
      <c r="H1062" s="230"/>
      <c r="I1062" s="355" t="s">
        <v>262</v>
      </c>
      <c r="J1062" s="230"/>
      <c r="K1062" s="230"/>
      <c r="L1062" s="230"/>
      <c r="M1062" s="230"/>
      <c r="N1062" s="230"/>
      <c r="O1062" s="218"/>
      <c r="P1062" s="218"/>
      <c r="Q1062" s="218"/>
      <c r="R1062" s="218"/>
      <c r="S1062" s="218"/>
      <c r="T1062" s="218"/>
      <c r="U1062" s="218"/>
      <c r="V1062" s="218"/>
      <c r="W1062" s="218"/>
      <c r="X1062" s="217"/>
      <c r="Y1062" s="217"/>
      <c r="Z1062" s="217"/>
      <c r="AA1062" s="443">
        <v>1.1359999999999999</v>
      </c>
      <c r="AB1062" s="443"/>
      <c r="AC1062" s="443"/>
      <c r="AD1062" s="218">
        <f>AA1062*U1061</f>
        <v>9532.1603521462584</v>
      </c>
      <c r="AE1062" s="218"/>
      <c r="AF1062" s="219"/>
      <c r="BX1062" s="107"/>
    </row>
    <row r="1063" spans="1:76" s="40" customFormat="1" ht="28.5" customHeight="1">
      <c r="A1063" s="118" t="str">
        <f>IF(液状化L1の有無="","","×")</f>
        <v>×</v>
      </c>
      <c r="B1063" s="100"/>
      <c r="F1063" s="403" t="s">
        <v>464</v>
      </c>
      <c r="G1063" s="230"/>
      <c r="H1063" s="230"/>
      <c r="I1063" s="355" t="s">
        <v>261</v>
      </c>
      <c r="J1063" s="230"/>
      <c r="K1063" s="230"/>
      <c r="L1063" s="230"/>
      <c r="M1063" s="230"/>
      <c r="N1063" s="230"/>
      <c r="O1063" s="218"/>
      <c r="P1063" s="218"/>
      <c r="Q1063" s="218"/>
      <c r="R1063" s="427">
        <f>H933</f>
        <v>2500.5</v>
      </c>
      <c r="S1063" s="427"/>
      <c r="T1063" s="427"/>
      <c r="U1063" s="427">
        <f>O1058+R1063</f>
        <v>8390.9862254808613</v>
      </c>
      <c r="V1063" s="427"/>
      <c r="W1063" s="427"/>
      <c r="X1063" s="315">
        <f>O1058/U1063</f>
        <v>0.70200165596664377</v>
      </c>
      <c r="Y1063" s="315"/>
      <c r="Z1063" s="315"/>
      <c r="AA1063" s="443">
        <v>0.72699999999999998</v>
      </c>
      <c r="AB1063" s="443"/>
      <c r="AC1063" s="443"/>
      <c r="AD1063" s="218">
        <f>AA1063*U1063</f>
        <v>6100.2469859245857</v>
      </c>
      <c r="AE1063" s="218"/>
      <c r="AF1063" s="219"/>
      <c r="BX1063" s="107"/>
    </row>
    <row r="1064" spans="1:76" s="40" customFormat="1" ht="28.5" customHeight="1">
      <c r="A1064" s="116" t="str">
        <f>IF(液状化L2の有無="","","×")</f>
        <v/>
      </c>
      <c r="B1064" s="100"/>
      <c r="F1064" s="316"/>
      <c r="G1064" s="260"/>
      <c r="H1064" s="260"/>
      <c r="I1064" s="246" t="s">
        <v>262</v>
      </c>
      <c r="J1064" s="260"/>
      <c r="K1064" s="260"/>
      <c r="L1064" s="260"/>
      <c r="M1064" s="260"/>
      <c r="N1064" s="260"/>
      <c r="O1064" s="250"/>
      <c r="P1064" s="250"/>
      <c r="Q1064" s="250"/>
      <c r="R1064" s="428">
        <f>H957</f>
        <v>2356.6</v>
      </c>
      <c r="S1064" s="428"/>
      <c r="T1064" s="428"/>
      <c r="U1064" s="428">
        <f>O1058+R1064</f>
        <v>8247.0862254808617</v>
      </c>
      <c r="V1064" s="428"/>
      <c r="W1064" s="428"/>
      <c r="X1064" s="531">
        <f>O1058/U1064</f>
        <v>0.71425059280708647</v>
      </c>
      <c r="Y1064" s="531"/>
      <c r="Z1064" s="531"/>
      <c r="AA1064" s="529">
        <v>1.133</v>
      </c>
      <c r="AB1064" s="529"/>
      <c r="AC1064" s="529"/>
      <c r="AD1064" s="250">
        <f>AA1064*U1064</f>
        <v>9343.9486934698161</v>
      </c>
      <c r="AE1064" s="250"/>
      <c r="AF1064" s="251"/>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96" t="s">
        <v>248</v>
      </c>
      <c r="G1068" s="258"/>
      <c r="H1068" s="258"/>
      <c r="I1068" s="258" t="s">
        <v>249</v>
      </c>
      <c r="J1068" s="258"/>
      <c r="K1068" s="258"/>
      <c r="L1068" s="258"/>
      <c r="M1068" s="258"/>
      <c r="N1068" s="258"/>
      <c r="O1068" s="245" t="s">
        <v>250</v>
      </c>
      <c r="P1068" s="258"/>
      <c r="Q1068" s="258"/>
      <c r="R1068" s="245" t="s">
        <v>254</v>
      </c>
      <c r="S1068" s="258"/>
      <c r="T1068" s="258"/>
      <c r="U1068" s="245" t="s">
        <v>255</v>
      </c>
      <c r="V1068" s="258"/>
      <c r="W1068" s="258"/>
      <c r="X1068" s="245" t="s">
        <v>253</v>
      </c>
      <c r="Y1068" s="258"/>
      <c r="Z1068" s="258"/>
      <c r="AA1068" s="245" t="s">
        <v>251</v>
      </c>
      <c r="AB1068" s="258"/>
      <c r="AC1068" s="258"/>
      <c r="AD1068" s="245" t="s">
        <v>252</v>
      </c>
      <c r="AE1068" s="258"/>
      <c r="AF1068" s="259"/>
      <c r="BX1068" s="107"/>
    </row>
    <row r="1069" spans="1:76" s="40" customFormat="1" ht="15.75" customHeight="1">
      <c r="B1069" s="107"/>
      <c r="F1069" s="316"/>
      <c r="G1069" s="260"/>
      <c r="H1069" s="260"/>
      <c r="I1069" s="260"/>
      <c r="J1069" s="260"/>
      <c r="K1069" s="260"/>
      <c r="L1069" s="260"/>
      <c r="M1069" s="260"/>
      <c r="N1069" s="260"/>
      <c r="O1069" s="260"/>
      <c r="P1069" s="260"/>
      <c r="Q1069" s="260"/>
      <c r="R1069" s="260"/>
      <c r="S1069" s="260"/>
      <c r="T1069" s="260"/>
      <c r="U1069" s="260"/>
      <c r="V1069" s="260"/>
      <c r="W1069" s="260"/>
      <c r="X1069" s="260"/>
      <c r="Y1069" s="260"/>
      <c r="Z1069" s="260"/>
      <c r="AA1069" s="260"/>
      <c r="AB1069" s="260"/>
      <c r="AC1069" s="260"/>
      <c r="AD1069" s="260"/>
      <c r="AE1069" s="260"/>
      <c r="AF1069" s="261"/>
      <c r="BX1069" s="107"/>
    </row>
    <row r="1070" spans="1:76" s="40" customFormat="1" ht="15.75" customHeight="1">
      <c r="B1070" s="107"/>
      <c r="F1070" s="396" t="s">
        <v>258</v>
      </c>
      <c r="G1070" s="258"/>
      <c r="H1070" s="258"/>
      <c r="I1070" s="258" t="s">
        <v>256</v>
      </c>
      <c r="J1070" s="258"/>
      <c r="K1070" s="258"/>
      <c r="L1070" s="258"/>
      <c r="M1070" s="258"/>
      <c r="N1070" s="258"/>
      <c r="O1070" s="254">
        <f>I817</f>
        <v>5890.4862254808622</v>
      </c>
      <c r="P1070" s="254"/>
      <c r="Q1070" s="254"/>
      <c r="R1070" s="254">
        <f>H861</f>
        <v>2767.3</v>
      </c>
      <c r="S1070" s="254"/>
      <c r="T1070" s="254"/>
      <c r="U1070" s="254">
        <f>O1070+R1070</f>
        <v>8657.7862254808624</v>
      </c>
      <c r="V1070" s="254"/>
      <c r="W1070" s="254"/>
      <c r="X1070" s="530">
        <f>O1070/U1070</f>
        <v>0.68036863836444506</v>
      </c>
      <c r="Y1070" s="530"/>
      <c r="Z1070" s="530"/>
      <c r="AA1070" s="445">
        <v>0.314</v>
      </c>
      <c r="AB1070" s="445"/>
      <c r="AC1070" s="445"/>
      <c r="AD1070" s="254">
        <f>AA1070*U1070</f>
        <v>2718.5448748009908</v>
      </c>
      <c r="AE1070" s="254"/>
      <c r="AF1070" s="255"/>
      <c r="BX1070" s="107"/>
    </row>
    <row r="1071" spans="1:76" s="40" customFormat="1" ht="15.75" customHeight="1">
      <c r="B1071" s="107"/>
      <c r="F1071" s="446"/>
      <c r="G1071" s="230"/>
      <c r="H1071" s="230"/>
      <c r="I1071" s="230" t="s">
        <v>257</v>
      </c>
      <c r="J1071" s="230"/>
      <c r="K1071" s="230"/>
      <c r="L1071" s="230"/>
      <c r="M1071" s="230"/>
      <c r="N1071" s="230"/>
      <c r="O1071" s="218"/>
      <c r="P1071" s="218"/>
      <c r="Q1071" s="218"/>
      <c r="R1071" s="218">
        <f>H885</f>
        <v>2767.3</v>
      </c>
      <c r="S1071" s="218"/>
      <c r="T1071" s="218"/>
      <c r="U1071" s="218">
        <f>O1070+R1071</f>
        <v>8657.7862254808624</v>
      </c>
      <c r="V1071" s="218"/>
      <c r="W1071" s="218"/>
      <c r="X1071" s="217">
        <f>O1070/U1071</f>
        <v>0.68036863836444506</v>
      </c>
      <c r="Y1071" s="217"/>
      <c r="Z1071" s="217"/>
      <c r="AA1071" s="443">
        <v>0.45900000000000002</v>
      </c>
      <c r="AB1071" s="443"/>
      <c r="AC1071" s="443"/>
      <c r="AD1071" s="218">
        <f>AA1071*U1071</f>
        <v>3973.9238774957162</v>
      </c>
      <c r="AE1071" s="218"/>
      <c r="AF1071" s="219"/>
      <c r="BX1071" s="107"/>
    </row>
    <row r="1072" spans="1:76" s="40" customFormat="1" ht="15.75" customHeight="1">
      <c r="B1072" s="107"/>
      <c r="F1072" s="446" t="s">
        <v>259</v>
      </c>
      <c r="G1072" s="230"/>
      <c r="H1072" s="230"/>
      <c r="I1072" s="230" t="s">
        <v>334</v>
      </c>
      <c r="J1072" s="230"/>
      <c r="K1072" s="230"/>
      <c r="L1072" s="230"/>
      <c r="M1072" s="230"/>
      <c r="N1072" s="230"/>
      <c r="O1072" s="218"/>
      <c r="P1072" s="218"/>
      <c r="Q1072" s="218"/>
      <c r="R1072" s="218"/>
      <c r="S1072" s="218"/>
      <c r="T1072" s="218"/>
      <c r="U1072" s="218"/>
      <c r="V1072" s="218"/>
      <c r="W1072" s="218"/>
      <c r="X1072" s="217"/>
      <c r="Y1072" s="217"/>
      <c r="Z1072" s="217"/>
      <c r="AA1072" s="443">
        <v>0.69199999999999995</v>
      </c>
      <c r="AB1072" s="443"/>
      <c r="AC1072" s="443"/>
      <c r="AD1072" s="218">
        <f>AA1072*U1071</f>
        <v>5991.1880680327567</v>
      </c>
      <c r="AE1072" s="218"/>
      <c r="AF1072" s="219"/>
      <c r="BX1072" s="107"/>
    </row>
    <row r="1073" spans="1:76" s="40" customFormat="1" ht="28.5" customHeight="1">
      <c r="B1073" s="107"/>
      <c r="F1073" s="446" t="s">
        <v>260</v>
      </c>
      <c r="G1073" s="230"/>
      <c r="H1073" s="230"/>
      <c r="I1073" s="355" t="s">
        <v>261</v>
      </c>
      <c r="J1073" s="230"/>
      <c r="K1073" s="230"/>
      <c r="L1073" s="230"/>
      <c r="M1073" s="230"/>
      <c r="N1073" s="230"/>
      <c r="O1073" s="218"/>
      <c r="P1073" s="218"/>
      <c r="Q1073" s="218"/>
      <c r="R1073" s="218">
        <f>H981</f>
        <v>2491.1</v>
      </c>
      <c r="S1073" s="218"/>
      <c r="T1073" s="218"/>
      <c r="U1073" s="218">
        <f>O1070+R1073</f>
        <v>8381.5862254808617</v>
      </c>
      <c r="V1073" s="218"/>
      <c r="W1073" s="218"/>
      <c r="X1073" s="217">
        <f>O1070/U1073</f>
        <v>0.70278895509935746</v>
      </c>
      <c r="Y1073" s="217"/>
      <c r="Z1073" s="217"/>
      <c r="AA1073" s="443">
        <v>0.72699999999999998</v>
      </c>
      <c r="AB1073" s="443"/>
      <c r="AC1073" s="443"/>
      <c r="AD1073" s="218">
        <f>AA1073*U1073</f>
        <v>6093.4131859245863</v>
      </c>
      <c r="AE1073" s="218"/>
      <c r="AF1073" s="219"/>
      <c r="BX1073" s="107"/>
    </row>
    <row r="1074" spans="1:76" s="40" customFormat="1" ht="28.5" customHeight="1">
      <c r="B1074" s="107"/>
      <c r="F1074" s="446"/>
      <c r="G1074" s="230"/>
      <c r="H1074" s="230"/>
      <c r="I1074" s="355" t="s">
        <v>262</v>
      </c>
      <c r="J1074" s="230"/>
      <c r="K1074" s="230"/>
      <c r="L1074" s="230"/>
      <c r="M1074" s="230"/>
      <c r="N1074" s="230"/>
      <c r="O1074" s="218"/>
      <c r="P1074" s="218"/>
      <c r="Q1074" s="218"/>
      <c r="R1074" s="218"/>
      <c r="S1074" s="218"/>
      <c r="T1074" s="218"/>
      <c r="U1074" s="218"/>
      <c r="V1074" s="218"/>
      <c r="W1074" s="218"/>
      <c r="X1074" s="217"/>
      <c r="Y1074" s="217"/>
      <c r="Z1074" s="217"/>
      <c r="AA1074" s="443">
        <v>1.135</v>
      </c>
      <c r="AB1074" s="443"/>
      <c r="AC1074" s="443"/>
      <c r="AD1074" s="218">
        <f>AA1074*U1073</f>
        <v>9513.1003659207781</v>
      </c>
      <c r="AE1074" s="218"/>
      <c r="AF1074" s="219"/>
      <c r="BX1074" s="107"/>
    </row>
    <row r="1075" spans="1:76" s="40" customFormat="1" ht="28.5" customHeight="1">
      <c r="A1075" s="118" t="str">
        <f>IF(液状化L1の有無="","","×")</f>
        <v>×</v>
      </c>
      <c r="B1075" s="100"/>
      <c r="F1075" s="403" t="s">
        <v>464</v>
      </c>
      <c r="G1075" s="230"/>
      <c r="H1075" s="230"/>
      <c r="I1075" s="355" t="s">
        <v>261</v>
      </c>
      <c r="J1075" s="230"/>
      <c r="K1075" s="230"/>
      <c r="L1075" s="230"/>
      <c r="M1075" s="230"/>
      <c r="N1075" s="230"/>
      <c r="O1075" s="218"/>
      <c r="P1075" s="218"/>
      <c r="Q1075" s="218"/>
      <c r="R1075" s="427">
        <f>H1005</f>
        <v>2491.1</v>
      </c>
      <c r="S1075" s="427"/>
      <c r="T1075" s="427"/>
      <c r="U1075" s="427">
        <f>O1070+R1075</f>
        <v>8381.5862254808617</v>
      </c>
      <c r="V1075" s="427"/>
      <c r="W1075" s="427"/>
      <c r="X1075" s="315">
        <f>O1070/U1075</f>
        <v>0.70278895509935746</v>
      </c>
      <c r="Y1075" s="315"/>
      <c r="Z1075" s="315"/>
      <c r="AA1075" s="443">
        <v>0.72699999999999998</v>
      </c>
      <c r="AB1075" s="443"/>
      <c r="AC1075" s="443"/>
      <c r="AD1075" s="218">
        <f>AA1075*U1075</f>
        <v>6093.4131859245863</v>
      </c>
      <c r="AE1075" s="218"/>
      <c r="AF1075" s="219"/>
      <c r="BX1075" s="107"/>
    </row>
    <row r="1076" spans="1:76" s="40" customFormat="1" ht="28.5" customHeight="1">
      <c r="A1076" s="116" t="str">
        <f>IF(液状化L2の有無="","","×")</f>
        <v/>
      </c>
      <c r="B1076" s="100"/>
      <c r="F1076" s="316"/>
      <c r="G1076" s="260"/>
      <c r="H1076" s="260"/>
      <c r="I1076" s="246" t="s">
        <v>262</v>
      </c>
      <c r="J1076" s="260"/>
      <c r="K1076" s="260"/>
      <c r="L1076" s="260"/>
      <c r="M1076" s="260"/>
      <c r="N1076" s="260"/>
      <c r="O1076" s="250"/>
      <c r="P1076" s="250"/>
      <c r="Q1076" s="250"/>
      <c r="R1076" s="428">
        <f>H1029</f>
        <v>2347.1</v>
      </c>
      <c r="S1076" s="428"/>
      <c r="T1076" s="428"/>
      <c r="U1076" s="428">
        <f>O1070+R1076</f>
        <v>8237.5862254808617</v>
      </c>
      <c r="V1076" s="428"/>
      <c r="W1076" s="428"/>
      <c r="X1076" s="531">
        <f>O1070/U1076</f>
        <v>0.71507430262279414</v>
      </c>
      <c r="Y1076" s="531"/>
      <c r="Z1076" s="531"/>
      <c r="AA1076" s="529">
        <v>1.1319999999999999</v>
      </c>
      <c r="AB1076" s="529"/>
      <c r="AC1076" s="529"/>
      <c r="AD1076" s="250">
        <f>AA1076*U1076</f>
        <v>9324.947607244334</v>
      </c>
      <c r="AE1076" s="250"/>
      <c r="AF1076" s="251"/>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588</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62" t="s">
        <v>236</v>
      </c>
      <c r="G1082" s="262"/>
      <c r="H1082" s="22" t="s">
        <v>26</v>
      </c>
      <c r="I1082" s="262" t="s">
        <v>264</v>
      </c>
      <c r="J1082" s="262"/>
      <c r="K1082" s="40" t="s">
        <v>6</v>
      </c>
      <c r="L1082" s="262" t="s">
        <v>265</v>
      </c>
      <c r="M1082" s="262"/>
      <c r="BX1082" s="107"/>
    </row>
    <row r="1083" spans="1:76" s="40" customFormat="1" ht="15.75" customHeight="1">
      <c r="B1083" s="107"/>
      <c r="BX1083" s="107"/>
    </row>
    <row r="1084" spans="1:76" s="40" customFormat="1" ht="15.75" customHeight="1">
      <c r="B1084" s="107"/>
      <c r="G1084" s="23" t="s">
        <v>3</v>
      </c>
      <c r="H1084" s="23"/>
      <c r="I1084" s="23"/>
      <c r="J1084" s="262" t="s">
        <v>196</v>
      </c>
      <c r="K1084" s="262"/>
      <c r="L1084" s="22" t="s">
        <v>2</v>
      </c>
      <c r="M1084" s="23" t="s">
        <v>206</v>
      </c>
      <c r="BX1084" s="107"/>
    </row>
    <row r="1085" spans="1:76" s="40" customFormat="1" ht="15.75" customHeight="1">
      <c r="B1085" s="107"/>
      <c r="G1085" s="23"/>
      <c r="H1085" s="23"/>
      <c r="I1085" s="23"/>
      <c r="J1085" s="262" t="s">
        <v>198</v>
      </c>
      <c r="K1085" s="262"/>
      <c r="L1085" s="22" t="s">
        <v>2</v>
      </c>
      <c r="M1085" s="23" t="s">
        <v>241</v>
      </c>
      <c r="BX1085" s="107"/>
    </row>
    <row r="1086" spans="1:76" s="40" customFormat="1" ht="15.75" customHeight="1">
      <c r="B1086" s="107"/>
      <c r="J1086" s="262" t="s">
        <v>266</v>
      </c>
      <c r="K1086" s="262"/>
      <c r="L1086" s="22" t="s">
        <v>2</v>
      </c>
      <c r="M1086" s="23" t="s">
        <v>268</v>
      </c>
      <c r="BX1086" s="107"/>
    </row>
    <row r="1087" spans="1:76" s="40" customFormat="1" ht="15.75" customHeight="1">
      <c r="B1087" s="107"/>
      <c r="J1087" s="262" t="s">
        <v>267</v>
      </c>
      <c r="K1087" s="262"/>
      <c r="L1087" s="22" t="s">
        <v>2</v>
      </c>
      <c r="M1087" s="23" t="s">
        <v>269</v>
      </c>
      <c r="BX1087" s="107"/>
    </row>
    <row r="1088" spans="1:76" s="40" customFormat="1" ht="15.75" customHeight="1">
      <c r="B1088" s="107"/>
      <c r="J1088" s="23"/>
      <c r="K1088" s="23"/>
      <c r="L1088" s="22"/>
      <c r="BX1088" s="107"/>
    </row>
    <row r="1089" spans="1:76" s="40" customFormat="1" ht="15.75" customHeight="1">
      <c r="B1089" s="107"/>
      <c r="F1089" s="262" t="s">
        <v>236</v>
      </c>
      <c r="G1089" s="262"/>
      <c r="H1089" s="22" t="s">
        <v>26</v>
      </c>
      <c r="I1089" s="262">
        <f>AF16</f>
        <v>1.4</v>
      </c>
      <c r="J1089" s="262"/>
      <c r="K1089" s="40" t="s">
        <v>1</v>
      </c>
      <c r="L1089" s="434">
        <f>O1058</f>
        <v>5890.4862254808622</v>
      </c>
      <c r="M1089" s="434"/>
      <c r="N1089" s="434"/>
      <c r="O1089" s="40" t="s">
        <v>6</v>
      </c>
      <c r="P1089" s="262">
        <f>AF27</f>
        <v>1.4</v>
      </c>
      <c r="Q1089" s="262"/>
      <c r="R1089" s="40" t="s">
        <v>1</v>
      </c>
      <c r="S1089" s="434">
        <f>R1061</f>
        <v>2500.5</v>
      </c>
      <c r="T1089" s="434"/>
      <c r="U1089" s="434"/>
      <c r="V1089" s="22" t="s">
        <v>26</v>
      </c>
      <c r="W1089" s="434">
        <f>I1089*L1089+P1089*S1089</f>
        <v>11747.380715673207</v>
      </c>
      <c r="X1089" s="434"/>
      <c r="Y1089" s="434"/>
      <c r="Z1089" s="40" t="s">
        <v>270</v>
      </c>
      <c r="AB1089" s="40" t="s">
        <v>337</v>
      </c>
      <c r="BX1089" s="107"/>
    </row>
    <row r="1090" spans="1:76" s="40" customFormat="1" ht="15.75" customHeight="1">
      <c r="B1090" s="107"/>
      <c r="F1090" s="262" t="s">
        <v>236</v>
      </c>
      <c r="G1090" s="262"/>
      <c r="H1090" s="22" t="s">
        <v>26</v>
      </c>
      <c r="I1090" s="262">
        <f>I1089</f>
        <v>1.4</v>
      </c>
      <c r="J1090" s="262"/>
      <c r="K1090" s="40" t="s">
        <v>1</v>
      </c>
      <c r="L1090" s="434">
        <f>O1070</f>
        <v>5890.4862254808622</v>
      </c>
      <c r="M1090" s="434"/>
      <c r="N1090" s="434"/>
      <c r="O1090" s="40" t="s">
        <v>6</v>
      </c>
      <c r="P1090" s="262">
        <f>P1089</f>
        <v>1.4</v>
      </c>
      <c r="Q1090" s="262"/>
      <c r="R1090" s="40" t="s">
        <v>1</v>
      </c>
      <c r="S1090" s="434">
        <f>R1073</f>
        <v>2491.1</v>
      </c>
      <c r="T1090" s="434"/>
      <c r="U1090" s="434"/>
      <c r="V1090" s="22" t="s">
        <v>26</v>
      </c>
      <c r="W1090" s="434">
        <f>I1090*L1090+P1090*S1090</f>
        <v>11734.220715673206</v>
      </c>
      <c r="X1090" s="434"/>
      <c r="Y1090" s="434"/>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465</v>
      </c>
      <c r="J1092" s="23"/>
      <c r="K1092" s="23"/>
      <c r="L1092" s="22"/>
      <c r="BX1092" s="107"/>
    </row>
    <row r="1093" spans="1:76" s="40" customFormat="1" ht="15.75" customHeight="1">
      <c r="A1093" s="116" t="str">
        <f>IF(液状化L2の有無="","","×")</f>
        <v/>
      </c>
      <c r="B1093" s="100"/>
      <c r="F1093" s="262" t="s">
        <v>236</v>
      </c>
      <c r="G1093" s="262"/>
      <c r="H1093" s="22" t="s">
        <v>26</v>
      </c>
      <c r="I1093" s="262">
        <f>I1090</f>
        <v>1.4</v>
      </c>
      <c r="J1093" s="262"/>
      <c r="K1093" s="40" t="s">
        <v>1</v>
      </c>
      <c r="L1093" s="434">
        <f>L1089</f>
        <v>5890.4862254808622</v>
      </c>
      <c r="M1093" s="434"/>
      <c r="N1093" s="434"/>
      <c r="O1093" s="40" t="s">
        <v>6</v>
      </c>
      <c r="P1093" s="262">
        <f>P1090</f>
        <v>1.4</v>
      </c>
      <c r="Q1093" s="262"/>
      <c r="R1093" s="40" t="s">
        <v>1</v>
      </c>
      <c r="S1093" s="434">
        <f>R1064</f>
        <v>2356.6</v>
      </c>
      <c r="T1093" s="434"/>
      <c r="U1093" s="434"/>
      <c r="V1093" s="22" t="s">
        <v>26</v>
      </c>
      <c r="W1093" s="434">
        <f>I1093*L1093+P1093*S1093</f>
        <v>11545.920715673206</v>
      </c>
      <c r="X1093" s="434"/>
      <c r="Y1093" s="434"/>
      <c r="Z1093" s="40" t="s">
        <v>270</v>
      </c>
      <c r="AB1093" s="40" t="s">
        <v>337</v>
      </c>
      <c r="BX1093" s="107"/>
    </row>
    <row r="1094" spans="1:76" s="40" customFormat="1" ht="15.75" customHeight="1">
      <c r="A1094" s="116" t="str">
        <f>IF(液状化L2の有無="","","×")</f>
        <v/>
      </c>
      <c r="B1094" s="100"/>
      <c r="F1094" s="262" t="s">
        <v>236</v>
      </c>
      <c r="G1094" s="262"/>
      <c r="H1094" s="22" t="s">
        <v>26</v>
      </c>
      <c r="I1094" s="262">
        <f>I1093</f>
        <v>1.4</v>
      </c>
      <c r="J1094" s="262"/>
      <c r="K1094" s="40" t="s">
        <v>1</v>
      </c>
      <c r="L1094" s="434">
        <f>L1090</f>
        <v>5890.4862254808622</v>
      </c>
      <c r="M1094" s="434"/>
      <c r="N1094" s="434"/>
      <c r="O1094" s="40" t="s">
        <v>6</v>
      </c>
      <c r="P1094" s="262">
        <f>P1093</f>
        <v>1.4</v>
      </c>
      <c r="Q1094" s="262"/>
      <c r="R1094" s="40" t="s">
        <v>1</v>
      </c>
      <c r="S1094" s="434">
        <f>R1076</f>
        <v>2347.1</v>
      </c>
      <c r="T1094" s="434"/>
      <c r="U1094" s="434"/>
      <c r="V1094" s="22" t="s">
        <v>26</v>
      </c>
      <c r="W1094" s="434">
        <f>I1094*L1094+P1094*S1094</f>
        <v>11532.620715673205</v>
      </c>
      <c r="X1094" s="434"/>
      <c r="Y1094" s="434"/>
      <c r="Z1094" s="40" t="s">
        <v>270</v>
      </c>
      <c r="AB1094" s="40" t="s">
        <v>338</v>
      </c>
      <c r="BX1094" s="107"/>
    </row>
    <row r="1095" spans="1:76" s="40" customFormat="1" ht="15.75" customHeight="1">
      <c r="B1095" s="100" t="s">
        <v>588</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618</v>
      </c>
      <c r="BX1098" s="107"/>
    </row>
    <row r="1099" spans="1:76" s="40" customFormat="1" ht="15.75" customHeight="1">
      <c r="B1099" s="107"/>
      <c r="G1099" s="40" t="s">
        <v>619</v>
      </c>
      <c r="BX1099" s="107"/>
    </row>
    <row r="1100" spans="1:76" s="40" customFormat="1" ht="15.75" customHeight="1">
      <c r="B1100" s="107"/>
      <c r="BX1100" s="107"/>
    </row>
    <row r="1101" spans="1:76" s="40" customFormat="1" ht="15.75" customHeight="1">
      <c r="B1101" s="107"/>
      <c r="F1101" s="262" t="s">
        <v>272</v>
      </c>
      <c r="G1101" s="262"/>
      <c r="H1101" s="22" t="s">
        <v>26</v>
      </c>
      <c r="I1101" s="262" t="s">
        <v>273</v>
      </c>
      <c r="J1101" s="262"/>
      <c r="K1101" s="40" t="s">
        <v>6</v>
      </c>
      <c r="L1101" s="262" t="s">
        <v>274</v>
      </c>
      <c r="M1101" s="262"/>
      <c r="BX1101" s="107"/>
    </row>
    <row r="1102" spans="1:76" s="40" customFormat="1" ht="15.75" customHeight="1">
      <c r="B1102" s="107"/>
      <c r="BX1102" s="107"/>
    </row>
    <row r="1103" spans="1:76" s="40" customFormat="1" ht="15.75" customHeight="1">
      <c r="B1103" s="107"/>
      <c r="G1103" s="23" t="s">
        <v>3</v>
      </c>
      <c r="H1103" s="23"/>
      <c r="I1103" s="23"/>
      <c r="J1103" s="262" t="s">
        <v>272</v>
      </c>
      <c r="K1103" s="262"/>
      <c r="L1103" s="22" t="s">
        <v>2</v>
      </c>
      <c r="M1103" s="23" t="s">
        <v>275</v>
      </c>
      <c r="BX1103" s="107"/>
    </row>
    <row r="1104" spans="1:76" s="40" customFormat="1" ht="15.75" customHeight="1">
      <c r="B1104" s="107"/>
      <c r="G1104" s="23"/>
      <c r="H1104" s="23"/>
      <c r="I1104" s="23"/>
      <c r="J1104" s="262" t="s">
        <v>198</v>
      </c>
      <c r="K1104" s="262"/>
      <c r="L1104" s="22" t="s">
        <v>2</v>
      </c>
      <c r="M1104" s="23" t="s">
        <v>241</v>
      </c>
      <c r="BX1104" s="107"/>
    </row>
    <row r="1105" spans="1:76" s="40" customFormat="1" ht="15.75" customHeight="1">
      <c r="B1105" s="107"/>
      <c r="J1105" s="262" t="s">
        <v>237</v>
      </c>
      <c r="K1105" s="262"/>
      <c r="L1105" s="22" t="s">
        <v>2</v>
      </c>
      <c r="M1105" s="23" t="s">
        <v>276</v>
      </c>
      <c r="BX1105" s="107"/>
    </row>
    <row r="1106" spans="1:76" s="40" customFormat="1" ht="15.75" customHeight="1">
      <c r="B1106" s="107"/>
      <c r="J1106" s="262" t="s">
        <v>274</v>
      </c>
      <c r="K1106" s="262"/>
      <c r="L1106" s="22" t="s">
        <v>2</v>
      </c>
      <c r="M1106" s="23" t="s">
        <v>277</v>
      </c>
      <c r="BX1106" s="107"/>
    </row>
    <row r="1107" spans="1:76" s="40" customFormat="1" ht="15.75" customHeight="1">
      <c r="A1107" s="110" t="str">
        <f>IF(AD1107=0,"×","")</f>
        <v>×</v>
      </c>
      <c r="B1107" s="100"/>
      <c r="K1107" s="262" t="s">
        <v>274</v>
      </c>
      <c r="L1107" s="262"/>
      <c r="M1107" s="22" t="s">
        <v>26</v>
      </c>
      <c r="N1107" s="262">
        <f>'入力 (1)'!J28</f>
        <v>24.6</v>
      </c>
      <c r="O1107" s="262"/>
      <c r="P1107" s="23" t="s">
        <v>470</v>
      </c>
      <c r="S1107" s="22" t="s">
        <v>1</v>
      </c>
      <c r="T1107" s="469">
        <v>0.25</v>
      </c>
      <c r="U1107" s="469"/>
      <c r="V1107" s="22" t="s">
        <v>1</v>
      </c>
      <c r="W1107" s="22" t="s">
        <v>120</v>
      </c>
      <c r="X1107" s="22" t="s">
        <v>1</v>
      </c>
      <c r="Y1107" s="467">
        <f>R816</f>
        <v>1</v>
      </c>
      <c r="Z1107" s="467"/>
      <c r="AA1107" s="467"/>
      <c r="AB1107" s="64" t="s">
        <v>215</v>
      </c>
      <c r="AC1107" s="22" t="s">
        <v>1</v>
      </c>
      <c r="AD1107" s="467">
        <f>MAX(0,-'入力 (1)'!G31)</f>
        <v>0</v>
      </c>
      <c r="AE1107" s="467"/>
      <c r="AF1107" s="467"/>
      <c r="BX1107" s="107"/>
    </row>
    <row r="1108" spans="1:76" s="40" customFormat="1" ht="15.75" customHeight="1">
      <c r="B1108" s="107"/>
      <c r="M1108" s="22" t="str">
        <f>IF(AD1107=0,"＝","+")</f>
        <v>＝</v>
      </c>
      <c r="N1108" s="262">
        <f>N1107-10</f>
        <v>14.600000000000001</v>
      </c>
      <c r="O1108" s="262"/>
      <c r="P1108" s="23" t="s">
        <v>470</v>
      </c>
      <c r="S1108" s="22" t="s">
        <v>1</v>
      </c>
      <c r="T1108" s="469">
        <v>0.25</v>
      </c>
      <c r="U1108" s="469"/>
      <c r="V1108" s="22" t="s">
        <v>1</v>
      </c>
      <c r="W1108" s="22" t="s">
        <v>120</v>
      </c>
      <c r="X1108" s="22" t="s">
        <v>1</v>
      </c>
      <c r="Y1108" s="467">
        <f>Y1107</f>
        <v>1</v>
      </c>
      <c r="Z1108" s="467"/>
      <c r="AA1108" s="467"/>
      <c r="AB1108" s="64" t="s">
        <v>215</v>
      </c>
      <c r="AC1108" s="22" t="s">
        <v>1</v>
      </c>
      <c r="AD1108" s="467">
        <f>'入力 (1)'!G25-AD1107</f>
        <v>35</v>
      </c>
      <c r="AE1108" s="467"/>
      <c r="AF1108" s="467"/>
      <c r="BX1108" s="107"/>
    </row>
    <row r="1109" spans="1:76" s="40" customFormat="1" ht="15.75" customHeight="1">
      <c r="B1109" s="107"/>
      <c r="M1109" s="22" t="s">
        <v>26</v>
      </c>
      <c r="N1109" s="434">
        <f>ROUND(N1107*T1107*PI()*Y1107^AB1107*AD1107+N1108*T1108*PI()*Y1108^AB1108*AD1108,1)</f>
        <v>401.3</v>
      </c>
      <c r="O1109" s="434"/>
      <c r="P1109" s="434"/>
      <c r="Q1109" s="23" t="s">
        <v>455</v>
      </c>
      <c r="BX1109" s="107"/>
    </row>
    <row r="1110" spans="1:76" s="40" customFormat="1" ht="15.75" customHeight="1">
      <c r="B1110" s="107"/>
      <c r="H1110" s="22"/>
      <c r="BX1110" s="107"/>
    </row>
    <row r="1111" spans="1:76" s="40" customFormat="1" ht="15.75" customHeight="1">
      <c r="B1111" s="107"/>
      <c r="G1111" s="40" t="s">
        <v>469</v>
      </c>
      <c r="BX1111" s="107"/>
    </row>
    <row r="1112" spans="1:76" s="40" customFormat="1" ht="15.75" customHeight="1">
      <c r="B1112" s="107"/>
      <c r="G1112" s="40" t="s">
        <v>468</v>
      </c>
      <c r="BX1112" s="107"/>
    </row>
    <row r="1113" spans="1:76" s="107" customFormat="1" ht="15.75" customHeight="1">
      <c r="B1113" s="100" t="s">
        <v>588</v>
      </c>
    </row>
    <row r="1114" spans="1:76" s="40" customFormat="1" ht="15.75" customHeight="1">
      <c r="B1114" s="107"/>
      <c r="BX1114" s="107"/>
    </row>
    <row r="1115" spans="1:76" s="40" customFormat="1" ht="15.75" customHeight="1">
      <c r="B1115" s="107"/>
      <c r="I1115" s="28" t="s">
        <v>627</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96" t="s">
        <v>248</v>
      </c>
      <c r="J1116" s="258"/>
      <c r="K1116" s="258"/>
      <c r="L1116" s="258" t="s">
        <v>249</v>
      </c>
      <c r="M1116" s="258"/>
      <c r="N1116" s="258"/>
      <c r="O1116" s="258"/>
      <c r="P1116" s="258"/>
      <c r="Q1116" s="258"/>
      <c r="R1116" s="245" t="s">
        <v>254</v>
      </c>
      <c r="S1116" s="258"/>
      <c r="T1116" s="258"/>
      <c r="U1116" s="245" t="s">
        <v>251</v>
      </c>
      <c r="V1116" s="258"/>
      <c r="W1116" s="258"/>
      <c r="X1116" s="245" t="s">
        <v>278</v>
      </c>
      <c r="Y1116" s="258"/>
      <c r="Z1116" s="258"/>
      <c r="AA1116" s="245" t="s">
        <v>252</v>
      </c>
      <c r="AB1116" s="258"/>
      <c r="AC1116" s="259"/>
      <c r="BX1116" s="107"/>
    </row>
    <row r="1117" spans="1:76" s="40" customFormat="1" ht="15.75" customHeight="1">
      <c r="B1117" s="107"/>
      <c r="I1117" s="316"/>
      <c r="J1117" s="260"/>
      <c r="K1117" s="260"/>
      <c r="L1117" s="260"/>
      <c r="M1117" s="260"/>
      <c r="N1117" s="260"/>
      <c r="O1117" s="260"/>
      <c r="P1117" s="260"/>
      <c r="Q1117" s="260"/>
      <c r="R1117" s="260"/>
      <c r="S1117" s="260"/>
      <c r="T1117" s="260"/>
      <c r="U1117" s="260"/>
      <c r="V1117" s="260"/>
      <c r="W1117" s="260"/>
      <c r="X1117" s="260"/>
      <c r="Y1117" s="260"/>
      <c r="Z1117" s="260"/>
      <c r="AA1117" s="260"/>
      <c r="AB1117" s="260"/>
      <c r="AC1117" s="261"/>
      <c r="BX1117" s="107"/>
    </row>
    <row r="1118" spans="1:76" s="40" customFormat="1" ht="15.75" customHeight="1">
      <c r="B1118" s="107"/>
      <c r="I1118" s="317" t="s">
        <v>258</v>
      </c>
      <c r="J1118" s="298"/>
      <c r="K1118" s="298"/>
      <c r="L1118" s="298" t="s">
        <v>256</v>
      </c>
      <c r="M1118" s="298"/>
      <c r="N1118" s="298"/>
      <c r="O1118" s="298"/>
      <c r="P1118" s="298"/>
      <c r="Q1118" s="298"/>
      <c r="R1118" s="427">
        <f>W861</f>
        <v>3238.6</v>
      </c>
      <c r="S1118" s="427"/>
      <c r="T1118" s="427"/>
      <c r="U1118" s="315" t="s">
        <v>183</v>
      </c>
      <c r="V1118" s="315"/>
      <c r="W1118" s="315"/>
      <c r="X1118" s="427">
        <f>N1109</f>
        <v>401.3</v>
      </c>
      <c r="Y1118" s="427"/>
      <c r="Z1118" s="427"/>
      <c r="AA1118" s="427">
        <f>X1118</f>
        <v>401.3</v>
      </c>
      <c r="AB1118" s="427"/>
      <c r="AC1118" s="466"/>
      <c r="BX1118" s="107"/>
    </row>
    <row r="1119" spans="1:76" s="40" customFormat="1" ht="15.75" customHeight="1">
      <c r="B1119" s="107"/>
      <c r="I1119" s="446"/>
      <c r="J1119" s="230"/>
      <c r="K1119" s="230"/>
      <c r="L1119" s="230" t="s">
        <v>257</v>
      </c>
      <c r="M1119" s="230"/>
      <c r="N1119" s="230"/>
      <c r="O1119" s="230"/>
      <c r="P1119" s="230"/>
      <c r="Q1119" s="230"/>
      <c r="R1119" s="218">
        <f>W885</f>
        <v>3238.6</v>
      </c>
      <c r="S1119" s="218"/>
      <c r="T1119" s="218"/>
      <c r="U1119" s="443">
        <v>0.58699999999999997</v>
      </c>
      <c r="V1119" s="443"/>
      <c r="W1119" s="443"/>
      <c r="X1119" s="218"/>
      <c r="Y1119" s="218"/>
      <c r="Z1119" s="218"/>
      <c r="AA1119" s="218">
        <f>R1119*U1119+$X$1118</f>
        <v>2302.3582000000001</v>
      </c>
      <c r="AB1119" s="218"/>
      <c r="AC1119" s="219"/>
      <c r="BX1119" s="107"/>
    </row>
    <row r="1120" spans="1:76" s="40" customFormat="1" ht="15.75" customHeight="1">
      <c r="B1120" s="107"/>
      <c r="I1120" s="446" t="s">
        <v>259</v>
      </c>
      <c r="J1120" s="230"/>
      <c r="K1120" s="230"/>
      <c r="L1120" s="230" t="s">
        <v>334</v>
      </c>
      <c r="M1120" s="230"/>
      <c r="N1120" s="230"/>
      <c r="O1120" s="230"/>
      <c r="P1120" s="230"/>
      <c r="Q1120" s="230"/>
      <c r="R1120" s="218"/>
      <c r="S1120" s="218"/>
      <c r="T1120" s="218"/>
      <c r="U1120" s="443">
        <v>0.78600000000000003</v>
      </c>
      <c r="V1120" s="443"/>
      <c r="W1120" s="443"/>
      <c r="X1120" s="218"/>
      <c r="Y1120" s="218"/>
      <c r="Z1120" s="218"/>
      <c r="AA1120" s="218">
        <f>R1119*U1120+$X$1118</f>
        <v>2946.8396000000002</v>
      </c>
      <c r="AB1120" s="218"/>
      <c r="AC1120" s="219"/>
      <c r="BX1120" s="107"/>
    </row>
    <row r="1121" spans="1:76" s="40" customFormat="1" ht="28.5" customHeight="1">
      <c r="B1121" s="107"/>
      <c r="I1121" s="446" t="s">
        <v>260</v>
      </c>
      <c r="J1121" s="230"/>
      <c r="K1121" s="230"/>
      <c r="L1121" s="355" t="s">
        <v>261</v>
      </c>
      <c r="M1121" s="230"/>
      <c r="N1121" s="230"/>
      <c r="O1121" s="230"/>
      <c r="P1121" s="230"/>
      <c r="Q1121" s="230"/>
      <c r="R1121" s="218">
        <f>W909</f>
        <v>2971.7</v>
      </c>
      <c r="S1121" s="218"/>
      <c r="T1121" s="218"/>
      <c r="U1121" s="443">
        <v>0.86499999999999999</v>
      </c>
      <c r="V1121" s="443"/>
      <c r="W1121" s="443"/>
      <c r="X1121" s="218"/>
      <c r="Y1121" s="218"/>
      <c r="Z1121" s="218"/>
      <c r="AA1121" s="218">
        <f>R1121*U1121+X1118</f>
        <v>2971.8204999999998</v>
      </c>
      <c r="AB1121" s="218"/>
      <c r="AC1121" s="219"/>
      <c r="BX1121" s="107"/>
    </row>
    <row r="1122" spans="1:76" s="40" customFormat="1" ht="28.5" customHeight="1">
      <c r="B1122" s="107"/>
      <c r="I1122" s="446"/>
      <c r="J1122" s="230"/>
      <c r="K1122" s="230"/>
      <c r="L1122" s="355" t="s">
        <v>262</v>
      </c>
      <c r="M1122" s="230"/>
      <c r="N1122" s="230"/>
      <c r="O1122" s="230"/>
      <c r="P1122" s="230"/>
      <c r="Q1122" s="230"/>
      <c r="R1122" s="218"/>
      <c r="S1122" s="218"/>
      <c r="T1122" s="218"/>
      <c r="U1122" s="443">
        <v>1.1439999999999999</v>
      </c>
      <c r="V1122" s="443"/>
      <c r="W1122" s="443"/>
      <c r="X1122" s="218"/>
      <c r="Y1122" s="218"/>
      <c r="Z1122" s="218"/>
      <c r="AA1122" s="218">
        <f>R1121*U1122+X1118</f>
        <v>3800.9247999999998</v>
      </c>
      <c r="AB1122" s="218"/>
      <c r="AC1122" s="219"/>
      <c r="BX1122" s="107"/>
    </row>
    <row r="1123" spans="1:76" s="40" customFormat="1" ht="28.5" customHeight="1">
      <c r="A1123" s="118" t="str">
        <f>IF(液状化L1の有無="","","×")</f>
        <v>×</v>
      </c>
      <c r="B1123" s="100"/>
      <c r="I1123" s="403" t="s">
        <v>464</v>
      </c>
      <c r="J1123" s="230"/>
      <c r="K1123" s="230"/>
      <c r="L1123" s="355" t="s">
        <v>261</v>
      </c>
      <c r="M1123" s="230"/>
      <c r="N1123" s="230"/>
      <c r="O1123" s="230"/>
      <c r="P1123" s="230"/>
      <c r="Q1123" s="230"/>
      <c r="R1123" s="218">
        <f>W933</f>
        <v>2971.7</v>
      </c>
      <c r="S1123" s="218"/>
      <c r="T1123" s="218"/>
      <c r="U1123" s="217">
        <v>0.86499999999999999</v>
      </c>
      <c r="V1123" s="217"/>
      <c r="W1123" s="217"/>
      <c r="X1123" s="218"/>
      <c r="Y1123" s="218"/>
      <c r="Z1123" s="218"/>
      <c r="AA1123" s="218">
        <f>R1123*U1123+X1118</f>
        <v>2971.8204999999998</v>
      </c>
      <c r="AB1123" s="218"/>
      <c r="AC1123" s="219"/>
      <c r="BX1123" s="107"/>
    </row>
    <row r="1124" spans="1:76" s="40" customFormat="1" ht="28.5" customHeight="1">
      <c r="A1124" s="116" t="str">
        <f>IF(液状化L2の有無="","","×")</f>
        <v/>
      </c>
      <c r="B1124" s="100"/>
      <c r="I1124" s="316"/>
      <c r="J1124" s="260"/>
      <c r="K1124" s="260"/>
      <c r="L1124" s="246" t="s">
        <v>262</v>
      </c>
      <c r="M1124" s="260"/>
      <c r="N1124" s="260"/>
      <c r="O1124" s="260"/>
      <c r="P1124" s="260"/>
      <c r="Q1124" s="260"/>
      <c r="R1124" s="250">
        <f>W957</f>
        <v>2827.8</v>
      </c>
      <c r="S1124" s="250"/>
      <c r="T1124" s="250"/>
      <c r="U1124" s="248">
        <v>1.1439999999999999</v>
      </c>
      <c r="V1124" s="248"/>
      <c r="W1124" s="248"/>
      <c r="X1124" s="250"/>
      <c r="Y1124" s="250"/>
      <c r="Z1124" s="250"/>
      <c r="AA1124" s="250">
        <f>R1124*U1124+X1118</f>
        <v>3636.3032000000003</v>
      </c>
      <c r="AB1124" s="250"/>
      <c r="AC1124" s="251"/>
      <c r="BX1124" s="107"/>
    </row>
    <row r="1125" spans="1:76" s="40" customFormat="1" ht="15.75" customHeight="1">
      <c r="B1125" s="100" t="s">
        <v>588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628</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96" t="s">
        <v>248</v>
      </c>
      <c r="J1128" s="258"/>
      <c r="K1128" s="258"/>
      <c r="L1128" s="258" t="s">
        <v>249</v>
      </c>
      <c r="M1128" s="258"/>
      <c r="N1128" s="258"/>
      <c r="O1128" s="258"/>
      <c r="P1128" s="258"/>
      <c r="Q1128" s="258"/>
      <c r="R1128" s="245" t="s">
        <v>254</v>
      </c>
      <c r="S1128" s="258"/>
      <c r="T1128" s="258"/>
      <c r="U1128" s="245" t="s">
        <v>251</v>
      </c>
      <c r="V1128" s="258"/>
      <c r="W1128" s="258"/>
      <c r="X1128" s="245" t="s">
        <v>278</v>
      </c>
      <c r="Y1128" s="258"/>
      <c r="Z1128" s="258"/>
      <c r="AA1128" s="245" t="s">
        <v>252</v>
      </c>
      <c r="AB1128" s="258"/>
      <c r="AC1128" s="259"/>
      <c r="BX1128" s="107"/>
    </row>
    <row r="1129" spans="1:76" s="40" customFormat="1" ht="15.75" customHeight="1">
      <c r="B1129" s="107"/>
      <c r="I1129" s="316"/>
      <c r="J1129" s="260"/>
      <c r="K1129" s="260"/>
      <c r="L1129" s="260"/>
      <c r="M1129" s="260"/>
      <c r="N1129" s="260"/>
      <c r="O1129" s="260"/>
      <c r="P1129" s="260"/>
      <c r="Q1129" s="260"/>
      <c r="R1129" s="260"/>
      <c r="S1129" s="260"/>
      <c r="T1129" s="260"/>
      <c r="U1129" s="260"/>
      <c r="V1129" s="260"/>
      <c r="W1129" s="260"/>
      <c r="X1129" s="260"/>
      <c r="Y1129" s="260"/>
      <c r="Z1129" s="260"/>
      <c r="AA1129" s="260"/>
      <c r="AB1129" s="260"/>
      <c r="AC1129" s="261"/>
      <c r="BX1129" s="107"/>
    </row>
    <row r="1130" spans="1:76" s="40" customFormat="1" ht="15.75" customHeight="1">
      <c r="B1130" s="107"/>
      <c r="I1130" s="317" t="s">
        <v>258</v>
      </c>
      <c r="J1130" s="298"/>
      <c r="K1130" s="298"/>
      <c r="L1130" s="298" t="s">
        <v>256</v>
      </c>
      <c r="M1130" s="298"/>
      <c r="N1130" s="298"/>
      <c r="O1130" s="298"/>
      <c r="P1130" s="298"/>
      <c r="Q1130" s="298"/>
      <c r="R1130" s="427">
        <f>W861</f>
        <v>3238.6</v>
      </c>
      <c r="S1130" s="427"/>
      <c r="T1130" s="427"/>
      <c r="U1130" s="315" t="s">
        <v>183</v>
      </c>
      <c r="V1130" s="315"/>
      <c r="W1130" s="315"/>
      <c r="X1130" s="427">
        <f>N1109</f>
        <v>401.3</v>
      </c>
      <c r="Y1130" s="427"/>
      <c r="Z1130" s="427"/>
      <c r="AA1130" s="427">
        <f>X1130</f>
        <v>401.3</v>
      </c>
      <c r="AB1130" s="427"/>
      <c r="AC1130" s="466"/>
      <c r="BX1130" s="107"/>
    </row>
    <row r="1131" spans="1:76" s="40" customFormat="1" ht="15.75" customHeight="1">
      <c r="B1131" s="107"/>
      <c r="I1131" s="446"/>
      <c r="J1131" s="230"/>
      <c r="K1131" s="230"/>
      <c r="L1131" s="230" t="s">
        <v>257</v>
      </c>
      <c r="M1131" s="230"/>
      <c r="N1131" s="230"/>
      <c r="O1131" s="230"/>
      <c r="P1131" s="230"/>
      <c r="Q1131" s="230"/>
      <c r="R1131" s="218">
        <f>W885</f>
        <v>3238.6</v>
      </c>
      <c r="S1131" s="218"/>
      <c r="T1131" s="218"/>
      <c r="U1131" s="443">
        <v>0.58699999999999997</v>
      </c>
      <c r="V1131" s="443"/>
      <c r="W1131" s="443"/>
      <c r="X1131" s="218"/>
      <c r="Y1131" s="218"/>
      <c r="Z1131" s="218"/>
      <c r="AA1131" s="218">
        <f>R1131*U1131+$X$1130</f>
        <v>2302.3582000000001</v>
      </c>
      <c r="AB1131" s="218"/>
      <c r="AC1131" s="219"/>
      <c r="BX1131" s="107"/>
    </row>
    <row r="1132" spans="1:76" s="40" customFormat="1" ht="15.75" customHeight="1">
      <c r="B1132" s="107"/>
      <c r="I1132" s="446" t="s">
        <v>259</v>
      </c>
      <c r="J1132" s="230"/>
      <c r="K1132" s="230"/>
      <c r="L1132" s="230" t="s">
        <v>334</v>
      </c>
      <c r="M1132" s="230"/>
      <c r="N1132" s="230"/>
      <c r="O1132" s="230"/>
      <c r="P1132" s="230"/>
      <c r="Q1132" s="230"/>
      <c r="R1132" s="218"/>
      <c r="S1132" s="218"/>
      <c r="T1132" s="218"/>
      <c r="U1132" s="443">
        <v>0.78600000000000003</v>
      </c>
      <c r="V1132" s="443"/>
      <c r="W1132" s="443"/>
      <c r="X1132" s="218"/>
      <c r="Y1132" s="218"/>
      <c r="Z1132" s="218"/>
      <c r="AA1132" s="218">
        <f>R1131*U1132+$X$1130</f>
        <v>2946.8396000000002</v>
      </c>
      <c r="AB1132" s="218"/>
      <c r="AC1132" s="219"/>
      <c r="BX1132" s="107"/>
    </row>
    <row r="1133" spans="1:76" s="40" customFormat="1" ht="28.5" customHeight="1">
      <c r="B1133" s="107"/>
      <c r="I1133" s="446" t="s">
        <v>260</v>
      </c>
      <c r="J1133" s="230"/>
      <c r="K1133" s="230"/>
      <c r="L1133" s="355" t="s">
        <v>261</v>
      </c>
      <c r="M1133" s="230"/>
      <c r="N1133" s="230"/>
      <c r="O1133" s="230"/>
      <c r="P1133" s="230"/>
      <c r="Q1133" s="230"/>
      <c r="R1133" s="218">
        <f>W981</f>
        <v>2962.3</v>
      </c>
      <c r="S1133" s="218"/>
      <c r="T1133" s="218"/>
      <c r="U1133" s="443">
        <v>0.86499999999999999</v>
      </c>
      <c r="V1133" s="443"/>
      <c r="W1133" s="443"/>
      <c r="X1133" s="218"/>
      <c r="Y1133" s="218"/>
      <c r="Z1133" s="218"/>
      <c r="AA1133" s="218">
        <f>R1133*U1133+X1130</f>
        <v>2963.6895000000004</v>
      </c>
      <c r="AB1133" s="218"/>
      <c r="AC1133" s="219"/>
      <c r="BX1133" s="107"/>
    </row>
    <row r="1134" spans="1:76" s="40" customFormat="1" ht="28.5" customHeight="1">
      <c r="B1134" s="107"/>
      <c r="I1134" s="446"/>
      <c r="J1134" s="230"/>
      <c r="K1134" s="230"/>
      <c r="L1134" s="355" t="s">
        <v>262</v>
      </c>
      <c r="M1134" s="230"/>
      <c r="N1134" s="230"/>
      <c r="O1134" s="230"/>
      <c r="P1134" s="230"/>
      <c r="Q1134" s="230"/>
      <c r="R1134" s="218"/>
      <c r="S1134" s="218"/>
      <c r="T1134" s="218"/>
      <c r="U1134" s="443">
        <v>1.1439999999999999</v>
      </c>
      <c r="V1134" s="443"/>
      <c r="W1134" s="443"/>
      <c r="X1134" s="218"/>
      <c r="Y1134" s="218"/>
      <c r="Z1134" s="218"/>
      <c r="AA1134" s="218">
        <f>R1133*U1134+X1130</f>
        <v>3790.1712000000002</v>
      </c>
      <c r="AB1134" s="218"/>
      <c r="AC1134" s="219"/>
      <c r="BX1134" s="107"/>
    </row>
    <row r="1135" spans="1:76" s="40" customFormat="1" ht="28.5" customHeight="1">
      <c r="A1135" s="118" t="str">
        <f>IF(液状化L1の有無="","","×")</f>
        <v>×</v>
      </c>
      <c r="B1135" s="100"/>
      <c r="I1135" s="403" t="s">
        <v>464</v>
      </c>
      <c r="J1135" s="230"/>
      <c r="K1135" s="230"/>
      <c r="L1135" s="355" t="s">
        <v>261</v>
      </c>
      <c r="M1135" s="230"/>
      <c r="N1135" s="230"/>
      <c r="O1135" s="230"/>
      <c r="P1135" s="230"/>
      <c r="Q1135" s="230"/>
      <c r="R1135" s="218">
        <f>W1005</f>
        <v>2962.3</v>
      </c>
      <c r="S1135" s="218"/>
      <c r="T1135" s="218"/>
      <c r="U1135" s="217">
        <v>0.86499999999999999</v>
      </c>
      <c r="V1135" s="217"/>
      <c r="W1135" s="217"/>
      <c r="X1135" s="218"/>
      <c r="Y1135" s="218"/>
      <c r="Z1135" s="218"/>
      <c r="AA1135" s="218">
        <f>R1135*U1135+X1130</f>
        <v>2963.6895000000004</v>
      </c>
      <c r="AB1135" s="218"/>
      <c r="AC1135" s="219"/>
      <c r="BX1135" s="107"/>
    </row>
    <row r="1136" spans="1:76" s="40" customFormat="1" ht="28.5" customHeight="1">
      <c r="A1136" s="116" t="str">
        <f>IF(液状化L2の有無="","","×")</f>
        <v/>
      </c>
      <c r="B1136" s="100"/>
      <c r="I1136" s="316"/>
      <c r="J1136" s="260"/>
      <c r="K1136" s="260"/>
      <c r="L1136" s="246" t="s">
        <v>262</v>
      </c>
      <c r="M1136" s="260"/>
      <c r="N1136" s="260"/>
      <c r="O1136" s="260"/>
      <c r="P1136" s="260"/>
      <c r="Q1136" s="260"/>
      <c r="R1136" s="250">
        <f>W1029</f>
        <v>2818.4</v>
      </c>
      <c r="S1136" s="250"/>
      <c r="T1136" s="250"/>
      <c r="U1136" s="248">
        <v>1.1439999999999999</v>
      </c>
      <c r="V1136" s="248"/>
      <c r="W1136" s="248"/>
      <c r="X1136" s="250"/>
      <c r="Y1136" s="250"/>
      <c r="Z1136" s="250"/>
      <c r="AA1136" s="250">
        <f>R1136*U1136+X1130</f>
        <v>3625.5495999999998</v>
      </c>
      <c r="AB1136" s="250"/>
      <c r="AC1136" s="251"/>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588</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62" t="s">
        <v>284</v>
      </c>
      <c r="G1146" s="262"/>
      <c r="H1146" s="22" t="s">
        <v>26</v>
      </c>
      <c r="I1146" s="262" t="s">
        <v>280</v>
      </c>
      <c r="J1146" s="262"/>
      <c r="K1146" s="40" t="s">
        <v>281</v>
      </c>
      <c r="L1146" s="262" t="s">
        <v>282</v>
      </c>
      <c r="M1146" s="262"/>
      <c r="N1146" s="40" t="s">
        <v>281</v>
      </c>
      <c r="O1146" s="262" t="s">
        <v>283</v>
      </c>
      <c r="P1146" s="262"/>
      <c r="Q1146" s="40" t="s">
        <v>285</v>
      </c>
      <c r="R1146" s="262" t="s">
        <v>283</v>
      </c>
      <c r="S1146" s="262"/>
      <c r="BX1146" s="107"/>
    </row>
    <row r="1147" spans="2:76" s="40" customFormat="1" ht="15.75" customHeight="1">
      <c r="B1147" s="107"/>
      <c r="BX1147" s="107"/>
    </row>
    <row r="1148" spans="2:76" s="40" customFormat="1" ht="15.75" customHeight="1">
      <c r="B1148" s="107"/>
      <c r="G1148" s="23" t="s">
        <v>3</v>
      </c>
      <c r="H1148" s="23"/>
      <c r="I1148" s="23"/>
      <c r="J1148" s="262" t="s">
        <v>284</v>
      </c>
      <c r="K1148" s="262"/>
      <c r="L1148" s="22" t="s">
        <v>2</v>
      </c>
      <c r="M1148" s="23" t="s">
        <v>286</v>
      </c>
      <c r="BX1148" s="107"/>
    </row>
    <row r="1149" spans="2:76" s="40" customFormat="1" ht="15.75" customHeight="1">
      <c r="B1149" s="107"/>
      <c r="G1149" s="23"/>
      <c r="H1149" s="23"/>
      <c r="I1149" s="23"/>
      <c r="J1149" s="262" t="s">
        <v>280</v>
      </c>
      <c r="K1149" s="262"/>
      <c r="L1149" s="22" t="s">
        <v>2</v>
      </c>
      <c r="M1149" s="23" t="s">
        <v>287</v>
      </c>
      <c r="BX1149" s="107"/>
    </row>
    <row r="1150" spans="2:76" s="40" customFormat="1" ht="15.75" customHeight="1">
      <c r="B1150" s="107"/>
      <c r="K1150" s="414" t="s">
        <v>232</v>
      </c>
      <c r="L1150" s="414"/>
      <c r="M1150" s="414"/>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8" t="s">
        <v>475</v>
      </c>
      <c r="L1153" s="258"/>
      <c r="M1153" s="258"/>
      <c r="N1153" s="258"/>
      <c r="O1153" s="258"/>
      <c r="P1153" s="258"/>
      <c r="Q1153" s="245" t="s">
        <v>478</v>
      </c>
      <c r="R1153" s="245"/>
      <c r="S1153" s="245"/>
      <c r="T1153" s="245"/>
      <c r="U1153" s="245"/>
      <c r="V1153" s="245"/>
      <c r="W1153" s="245"/>
      <c r="X1153" s="409" t="s">
        <v>481</v>
      </c>
      <c r="Y1153" s="409"/>
      <c r="Z1153" s="409"/>
      <c r="AA1153" s="409"/>
      <c r="AB1153" s="409"/>
      <c r="AC1153" s="409"/>
      <c r="AD1153" s="409"/>
      <c r="AE1153" s="409"/>
      <c r="AF1153" s="409"/>
      <c r="AG1153" s="409"/>
      <c r="AH1153" s="409"/>
      <c r="AI1153" s="410"/>
      <c r="AJ1153" s="31"/>
      <c r="AK1153" s="31"/>
      <c r="AL1153" s="31"/>
      <c r="AR1153" s="32"/>
      <c r="AS1153" s="32"/>
      <c r="AT1153" s="32"/>
      <c r="BW1153" s="107"/>
    </row>
    <row r="1154" spans="2:76" s="40" customFormat="1" ht="15.75" customHeight="1">
      <c r="B1154" s="107"/>
      <c r="K1154" s="468"/>
      <c r="L1154" s="230"/>
      <c r="M1154" s="230"/>
      <c r="N1154" s="230"/>
      <c r="O1154" s="230"/>
      <c r="P1154" s="230"/>
      <c r="Q1154" s="355"/>
      <c r="R1154" s="355"/>
      <c r="S1154" s="355"/>
      <c r="T1154" s="355"/>
      <c r="U1154" s="355"/>
      <c r="V1154" s="355"/>
      <c r="W1154" s="355"/>
      <c r="X1154" s="220" t="s">
        <v>482</v>
      </c>
      <c r="Y1154" s="220"/>
      <c r="Z1154" s="220"/>
      <c r="AA1154" s="220"/>
      <c r="AB1154" s="220" t="s">
        <v>483</v>
      </c>
      <c r="AC1154" s="220"/>
      <c r="AD1154" s="220"/>
      <c r="AE1154" s="220"/>
      <c r="AF1154" s="220" t="s">
        <v>485</v>
      </c>
      <c r="AG1154" s="220"/>
      <c r="AH1154" s="220"/>
      <c r="AI1154" s="279"/>
      <c r="AJ1154" s="31"/>
      <c r="AK1154" s="31"/>
      <c r="AL1154" s="31"/>
      <c r="AR1154" s="32"/>
      <c r="AS1154" s="32"/>
      <c r="AT1154" s="32"/>
      <c r="BW1154" s="107"/>
    </row>
    <row r="1155" spans="2:76" s="40" customFormat="1" ht="15.75" customHeight="1">
      <c r="B1155" s="107"/>
      <c r="K1155" s="401" t="s">
        <v>476</v>
      </c>
      <c r="L1155" s="355"/>
      <c r="M1155" s="355"/>
      <c r="N1155" s="355"/>
      <c r="O1155" s="355"/>
      <c r="P1155" s="355"/>
      <c r="Q1155" s="70"/>
      <c r="R1155" s="538" t="s">
        <v>487</v>
      </c>
      <c r="S1155" s="538"/>
      <c r="T1155" s="71" t="s">
        <v>480</v>
      </c>
      <c r="U1155" s="536">
        <v>3</v>
      </c>
      <c r="V1155" s="536"/>
      <c r="W1155" s="72"/>
      <c r="X1155" s="218">
        <v>1</v>
      </c>
      <c r="Y1155" s="218"/>
      <c r="Z1155" s="218"/>
      <c r="AA1155" s="218"/>
      <c r="AB1155" s="218">
        <v>0.5</v>
      </c>
      <c r="AC1155" s="218"/>
      <c r="AD1155" s="218"/>
      <c r="AE1155" s="218"/>
      <c r="AF1155" s="218">
        <v>0.4</v>
      </c>
      <c r="AG1155" s="218"/>
      <c r="AH1155" s="218"/>
      <c r="AI1155" s="534"/>
      <c r="AJ1155" s="31"/>
      <c r="AK1155" s="31"/>
      <c r="AL1155" s="31"/>
      <c r="AR1155" s="32"/>
      <c r="AS1155" s="32"/>
      <c r="AT1155" s="32"/>
      <c r="BW1155" s="107"/>
    </row>
    <row r="1156" spans="2:76" s="40" customFormat="1" ht="15.75" customHeight="1">
      <c r="B1156" s="107"/>
      <c r="K1156" s="401"/>
      <c r="L1156" s="355"/>
      <c r="M1156" s="355"/>
      <c r="N1156" s="355"/>
      <c r="O1156" s="355"/>
      <c r="P1156" s="355"/>
      <c r="Q1156" s="219">
        <v>3</v>
      </c>
      <c r="R1156" s="536"/>
      <c r="S1156" s="73" t="s">
        <v>479</v>
      </c>
      <c r="T1156" s="74" t="s">
        <v>487</v>
      </c>
      <c r="U1156" s="71" t="s">
        <v>480</v>
      </c>
      <c r="V1156" s="536">
        <v>5</v>
      </c>
      <c r="W1156" s="537"/>
      <c r="X1156" s="218">
        <v>1</v>
      </c>
      <c r="Y1156" s="218"/>
      <c r="Z1156" s="218"/>
      <c r="AA1156" s="218"/>
      <c r="AB1156" s="218">
        <v>0.8</v>
      </c>
      <c r="AC1156" s="218"/>
      <c r="AD1156" s="218"/>
      <c r="AE1156" s="218"/>
      <c r="AF1156" s="218">
        <v>0.7</v>
      </c>
      <c r="AG1156" s="218"/>
      <c r="AH1156" s="218"/>
      <c r="AI1156" s="534"/>
      <c r="AJ1156" s="31"/>
      <c r="AK1156" s="31"/>
      <c r="AL1156" s="31"/>
      <c r="AR1156" s="32"/>
      <c r="AS1156" s="32"/>
      <c r="AT1156" s="32"/>
      <c r="BW1156" s="107"/>
    </row>
    <row r="1157" spans="2:76" s="40" customFormat="1" ht="15.75" customHeight="1">
      <c r="B1157" s="107"/>
      <c r="K1157" s="401"/>
      <c r="L1157" s="355"/>
      <c r="M1157" s="355"/>
      <c r="N1157" s="355"/>
      <c r="O1157" s="355"/>
      <c r="P1157" s="355"/>
      <c r="Q1157" s="75"/>
      <c r="R1157" s="536">
        <v>5</v>
      </c>
      <c r="S1157" s="536"/>
      <c r="T1157" s="73" t="s">
        <v>479</v>
      </c>
      <c r="U1157" s="538" t="s">
        <v>487</v>
      </c>
      <c r="V1157" s="538"/>
      <c r="W1157" s="76"/>
      <c r="X1157" s="218">
        <v>1</v>
      </c>
      <c r="Y1157" s="218"/>
      <c r="Z1157" s="218"/>
      <c r="AA1157" s="218"/>
      <c r="AB1157" s="218">
        <v>1</v>
      </c>
      <c r="AC1157" s="218"/>
      <c r="AD1157" s="218"/>
      <c r="AE1157" s="218"/>
      <c r="AF1157" s="218">
        <v>1</v>
      </c>
      <c r="AG1157" s="218"/>
      <c r="AH1157" s="218"/>
      <c r="AI1157" s="534"/>
      <c r="AJ1157" s="31"/>
      <c r="AK1157" s="31"/>
      <c r="AL1157" s="31"/>
      <c r="AR1157" s="32"/>
      <c r="AS1157" s="32"/>
      <c r="AT1157" s="32"/>
      <c r="BW1157" s="107"/>
    </row>
    <row r="1158" spans="2:76" s="40" customFormat="1" ht="15.75" customHeight="1">
      <c r="B1158" s="107"/>
      <c r="K1158" s="401" t="s">
        <v>477</v>
      </c>
      <c r="L1158" s="355"/>
      <c r="M1158" s="355"/>
      <c r="N1158" s="355"/>
      <c r="O1158" s="355"/>
      <c r="P1158" s="355"/>
      <c r="Q1158" s="75"/>
      <c r="R1158" s="538" t="s">
        <v>487</v>
      </c>
      <c r="S1158" s="538"/>
      <c r="T1158" s="71" t="s">
        <v>480</v>
      </c>
      <c r="U1158" s="536">
        <v>5</v>
      </c>
      <c r="V1158" s="536"/>
      <c r="W1158" s="72"/>
      <c r="X1158" s="218">
        <v>1</v>
      </c>
      <c r="Y1158" s="218"/>
      <c r="Z1158" s="218"/>
      <c r="AA1158" s="218"/>
      <c r="AB1158" s="218">
        <v>0.8</v>
      </c>
      <c r="AC1158" s="218"/>
      <c r="AD1158" s="218"/>
      <c r="AE1158" s="218"/>
      <c r="AF1158" s="218">
        <v>0.7</v>
      </c>
      <c r="AG1158" s="218"/>
      <c r="AH1158" s="218"/>
      <c r="AI1158" s="534"/>
      <c r="AJ1158" s="31"/>
      <c r="AK1158" s="31"/>
      <c r="AL1158" s="31"/>
      <c r="AR1158" s="32"/>
      <c r="AS1158" s="32"/>
      <c r="AT1158" s="32"/>
      <c r="BW1158" s="107"/>
    </row>
    <row r="1159" spans="2:76" s="40" customFormat="1" ht="15.75" customHeight="1">
      <c r="B1159" s="107"/>
      <c r="K1159" s="417"/>
      <c r="L1159" s="246"/>
      <c r="M1159" s="246"/>
      <c r="N1159" s="246"/>
      <c r="O1159" s="246"/>
      <c r="P1159" s="246"/>
      <c r="Q1159" s="77"/>
      <c r="R1159" s="539">
        <v>5</v>
      </c>
      <c r="S1159" s="539"/>
      <c r="T1159" s="78" t="s">
        <v>479</v>
      </c>
      <c r="U1159" s="540" t="s">
        <v>487</v>
      </c>
      <c r="V1159" s="540"/>
      <c r="W1159" s="79"/>
      <c r="X1159" s="250">
        <v>1</v>
      </c>
      <c r="Y1159" s="250"/>
      <c r="Z1159" s="250"/>
      <c r="AA1159" s="250"/>
      <c r="AB1159" s="250">
        <v>1</v>
      </c>
      <c r="AC1159" s="250"/>
      <c r="AD1159" s="250"/>
      <c r="AE1159" s="250"/>
      <c r="AF1159" s="250">
        <v>1</v>
      </c>
      <c r="AG1159" s="250"/>
      <c r="AH1159" s="250"/>
      <c r="AI1159" s="535"/>
      <c r="AJ1159" s="31"/>
      <c r="AK1159" s="31"/>
      <c r="AL1159" s="31"/>
      <c r="AR1159" s="32"/>
      <c r="AS1159" s="32"/>
      <c r="AT1159" s="32"/>
      <c r="BW1159" s="107"/>
    </row>
    <row r="1160" spans="2:76" s="40" customFormat="1" ht="15.75" customHeight="1">
      <c r="B1160" s="107"/>
      <c r="M1160" s="40" t="s">
        <v>486</v>
      </c>
      <c r="P1160" s="22"/>
      <c r="Q1160" s="32" t="s">
        <v>487</v>
      </c>
      <c r="R1160" s="22" t="s">
        <v>488</v>
      </c>
      <c r="S1160" s="40" t="s">
        <v>489</v>
      </c>
      <c r="T1160" s="22"/>
      <c r="U1160" s="32"/>
      <c r="V1160" s="22" t="s">
        <v>488</v>
      </c>
      <c r="W1160" s="325">
        <f>'入力 (1)'!線路_Lm</f>
        <v>3.75</v>
      </c>
      <c r="X1160" s="325"/>
      <c r="Y1160" s="325"/>
      <c r="Z1160" s="32" t="s">
        <v>490</v>
      </c>
      <c r="AA1160" s="325">
        <f>杭先端径</f>
        <v>1</v>
      </c>
      <c r="AB1160" s="325"/>
      <c r="AC1160" s="325"/>
      <c r="AD1160" s="22" t="s">
        <v>488</v>
      </c>
      <c r="AE1160" s="325">
        <f>W1160/AA1160</f>
        <v>3.75</v>
      </c>
      <c r="AF1160" s="325"/>
      <c r="AG1160" s="325"/>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394</v>
      </c>
      <c r="P1161" s="22"/>
      <c r="Q1161" s="32" t="s">
        <v>487</v>
      </c>
      <c r="R1161" s="22" t="s">
        <v>488</v>
      </c>
      <c r="S1161" s="40" t="s">
        <v>489</v>
      </c>
      <c r="T1161" s="22"/>
      <c r="U1161" s="32"/>
      <c r="V1161" s="22" t="s">
        <v>488</v>
      </c>
      <c r="W1161" s="325">
        <f>'入力 (1)'!直角_Lm</f>
        <v>3.75</v>
      </c>
      <c r="X1161" s="325"/>
      <c r="Y1161" s="325"/>
      <c r="Z1161" s="32" t="s">
        <v>490</v>
      </c>
      <c r="AA1161" s="325">
        <f>杭先端径</f>
        <v>1</v>
      </c>
      <c r="AB1161" s="325"/>
      <c r="AC1161" s="325"/>
      <c r="AD1161" s="22" t="s">
        <v>488</v>
      </c>
      <c r="AE1161" s="325">
        <f>W1161/AA1161</f>
        <v>3.75</v>
      </c>
      <c r="AF1161" s="325"/>
      <c r="AG1161" s="325"/>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14" t="s">
        <v>231</v>
      </c>
      <c r="L1163" s="414"/>
      <c r="M1163" s="414"/>
      <c r="N1163" s="22" t="s">
        <v>2</v>
      </c>
      <c r="O1163" s="40" t="s">
        <v>289</v>
      </c>
      <c r="BX1163" s="107"/>
    </row>
    <row r="1164" spans="2:76" s="40" customFormat="1" ht="15.75" customHeight="1">
      <c r="B1164" s="100" t="s">
        <v>588</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62" t="s">
        <v>282</v>
      </c>
      <c r="K1166" s="262"/>
      <c r="L1166" s="22" t="s">
        <v>2</v>
      </c>
      <c r="M1166" s="23" t="s">
        <v>290</v>
      </c>
      <c r="BX1166" s="107"/>
    </row>
    <row r="1167" spans="2:76" s="40" customFormat="1" ht="15.75" customHeight="1">
      <c r="B1167" s="107"/>
      <c r="K1167" s="414" t="s">
        <v>232</v>
      </c>
      <c r="L1167" s="414"/>
      <c r="M1167" s="414"/>
      <c r="N1167" s="22" t="s">
        <v>2</v>
      </c>
      <c r="O1167" s="40" t="s">
        <v>291</v>
      </c>
      <c r="BX1167" s="107"/>
    </row>
    <row r="1168" spans="2:76" s="40" customFormat="1" ht="15.75" customHeight="1">
      <c r="B1168" s="107"/>
      <c r="K1168" s="38"/>
      <c r="L1168" s="38"/>
      <c r="M1168" s="38"/>
      <c r="N1168" s="22"/>
      <c r="O1168" s="38" t="s">
        <v>493</v>
      </c>
      <c r="P1168" s="22" t="s">
        <v>488</v>
      </c>
      <c r="Q1168" s="40" t="s">
        <v>494</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486</v>
      </c>
      <c r="P1170" s="22"/>
      <c r="Q1170" s="32" t="s">
        <v>487</v>
      </c>
      <c r="R1170" s="22" t="s">
        <v>488</v>
      </c>
      <c r="S1170" s="40" t="s">
        <v>489</v>
      </c>
      <c r="T1170" s="22"/>
      <c r="U1170" s="32"/>
      <c r="V1170" s="22" t="s">
        <v>488</v>
      </c>
      <c r="W1170" s="325">
        <f>'入力 (1)'!線路_Ln</f>
        <v>3.75</v>
      </c>
      <c r="X1170" s="325"/>
      <c r="Y1170" s="325"/>
      <c r="Z1170" s="32" t="s">
        <v>490</v>
      </c>
      <c r="AA1170" s="325">
        <f>杭先端径</f>
        <v>1</v>
      </c>
      <c r="AB1170" s="325"/>
      <c r="AC1170" s="325"/>
      <c r="AD1170" s="22" t="s">
        <v>488</v>
      </c>
      <c r="AE1170" s="325">
        <f>W1170/AA1170</f>
        <v>3.75</v>
      </c>
      <c r="AF1170" s="325"/>
      <c r="AG1170" s="325"/>
      <c r="AH1170" s="63"/>
      <c r="AI1170" s="63"/>
      <c r="AJ1170" s="63"/>
      <c r="AK1170" s="31"/>
      <c r="AL1170" s="31"/>
      <c r="AM1170" s="31"/>
      <c r="AS1170" s="32"/>
      <c r="AT1170" s="32"/>
      <c r="AU1170" s="32"/>
      <c r="BX1170" s="107"/>
    </row>
    <row r="1171" spans="2:76" s="40" customFormat="1" ht="15.75" customHeight="1">
      <c r="B1171" s="107"/>
      <c r="P1171" s="22"/>
      <c r="Q1171" s="32" t="s">
        <v>491</v>
      </c>
      <c r="R1171" s="22" t="s">
        <v>488</v>
      </c>
      <c r="S1171" s="262">
        <f>'入力 (1)'!線路_n</f>
        <v>3</v>
      </c>
      <c r="T1171" s="262"/>
      <c r="U1171" s="32" t="s">
        <v>492</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493</v>
      </c>
      <c r="R1172" s="22" t="s">
        <v>488</v>
      </c>
      <c r="S1172" s="40" t="s">
        <v>495</v>
      </c>
      <c r="T1172" s="325">
        <f>AE1170</f>
        <v>3.75</v>
      </c>
      <c r="U1172" s="325"/>
      <c r="V1172" s="325"/>
      <c r="W1172" s="32" t="s">
        <v>490</v>
      </c>
      <c r="X1172" s="22">
        <v>3</v>
      </c>
      <c r="Y1172" s="524" t="s">
        <v>496</v>
      </c>
      <c r="Z1172" s="524"/>
      <c r="AA1172" s="32" t="s">
        <v>497</v>
      </c>
      <c r="AB1172" s="262">
        <f>S1171</f>
        <v>3</v>
      </c>
      <c r="AC1172" s="262"/>
      <c r="AD1172" s="541">
        <v>-0.09</v>
      </c>
      <c r="AE1172" s="54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488</v>
      </c>
      <c r="S1173" s="467">
        <f>ROUND((T1172/X1172)^0.42*AB1172^AD1172,3)</f>
        <v>0.995</v>
      </c>
      <c r="T1173" s="467"/>
      <c r="U1173" s="467"/>
      <c r="V1173" s="194" t="str">
        <f>IF(OR(S1173&gt;1,S1173&lt;=0),"→","")</f>
        <v/>
      </c>
      <c r="W1173" s="467" t="str">
        <f>IF(V1173="","",1)</f>
        <v/>
      </c>
      <c r="X1173" s="467"/>
      <c r="Y1173" s="467"/>
      <c r="AA1173" s="32"/>
      <c r="AB1173" s="22"/>
      <c r="AC1173" s="22"/>
      <c r="AD1173" s="39"/>
      <c r="AE1173" s="39"/>
      <c r="AF1173" s="32"/>
      <c r="AG1173" s="32"/>
      <c r="AH1173" s="63"/>
      <c r="AI1173" s="63"/>
      <c r="AJ1173" s="157">
        <f>IF(W1173="",S1173,W1173)</f>
        <v>0.995</v>
      </c>
      <c r="AK1173" s="157"/>
      <c r="AL1173" s="157"/>
      <c r="AM1173" s="31"/>
      <c r="AS1173" s="32"/>
      <c r="AT1173" s="32"/>
      <c r="AU1173" s="32"/>
      <c r="BX1173" s="107"/>
    </row>
    <row r="1174" spans="2:76" s="40" customFormat="1" ht="15.75" customHeight="1">
      <c r="B1174" s="107"/>
      <c r="M1174" s="40" t="s">
        <v>394</v>
      </c>
      <c r="P1174" s="22"/>
      <c r="Q1174" s="32" t="s">
        <v>487</v>
      </c>
      <c r="R1174" s="22" t="s">
        <v>488</v>
      </c>
      <c r="S1174" s="40" t="s">
        <v>489</v>
      </c>
      <c r="T1174" s="22"/>
      <c r="U1174" s="32"/>
      <c r="V1174" s="22" t="s">
        <v>488</v>
      </c>
      <c r="W1174" s="325">
        <f>'入力 (1)'!直角_Ln</f>
        <v>3.75</v>
      </c>
      <c r="X1174" s="325"/>
      <c r="Y1174" s="325"/>
      <c r="Z1174" s="32" t="s">
        <v>490</v>
      </c>
      <c r="AA1174" s="325">
        <f>杭先端径</f>
        <v>1</v>
      </c>
      <c r="AB1174" s="325"/>
      <c r="AC1174" s="325"/>
      <c r="AD1174" s="22" t="s">
        <v>488</v>
      </c>
      <c r="AE1174" s="325">
        <f>W1174/AA1174</f>
        <v>3.75</v>
      </c>
      <c r="AF1174" s="325"/>
      <c r="AG1174" s="325"/>
      <c r="AH1174" s="63"/>
      <c r="AI1174" s="63"/>
      <c r="AJ1174" s="101"/>
      <c r="AK1174" s="106"/>
      <c r="AL1174" s="106"/>
      <c r="AM1174" s="31"/>
      <c r="AS1174" s="32"/>
      <c r="AT1174" s="32"/>
      <c r="AU1174" s="32"/>
      <c r="BX1174" s="107"/>
    </row>
    <row r="1175" spans="2:76" s="40" customFormat="1" ht="15.75" customHeight="1">
      <c r="B1175" s="107"/>
      <c r="P1175" s="38"/>
      <c r="Q1175" s="32" t="s">
        <v>491</v>
      </c>
      <c r="R1175" s="22" t="s">
        <v>488</v>
      </c>
      <c r="S1175" s="262">
        <f>'入力 (1)'!直角_n</f>
        <v>3</v>
      </c>
      <c r="T1175" s="262"/>
      <c r="U1175" s="32" t="s">
        <v>492</v>
      </c>
      <c r="AJ1175" s="107"/>
      <c r="AK1175" s="107"/>
      <c r="AL1175" s="107"/>
      <c r="BX1175" s="107"/>
    </row>
    <row r="1176" spans="2:76" s="40" customFormat="1" ht="15.75" customHeight="1">
      <c r="B1176" s="107"/>
      <c r="P1176" s="38"/>
      <c r="Q1176" s="38" t="s">
        <v>493</v>
      </c>
      <c r="R1176" s="22" t="s">
        <v>488</v>
      </c>
      <c r="S1176" s="40" t="s">
        <v>495</v>
      </c>
      <c r="T1176" s="325">
        <f>AE1174</f>
        <v>3.75</v>
      </c>
      <c r="U1176" s="325"/>
      <c r="V1176" s="325"/>
      <c r="W1176" s="32" t="s">
        <v>490</v>
      </c>
      <c r="X1176" s="22">
        <v>3</v>
      </c>
      <c r="Y1176" s="524" t="s">
        <v>496</v>
      </c>
      <c r="Z1176" s="524"/>
      <c r="AA1176" s="32" t="s">
        <v>497</v>
      </c>
      <c r="AB1176" s="262">
        <f>S1175</f>
        <v>3</v>
      </c>
      <c r="AC1176" s="262"/>
      <c r="AD1176" s="541">
        <v>-0.09</v>
      </c>
      <c r="AE1176" s="541"/>
      <c r="AJ1176" s="107"/>
      <c r="AK1176" s="107"/>
      <c r="AL1176" s="107"/>
      <c r="BX1176" s="107"/>
    </row>
    <row r="1177" spans="2:76" s="40" customFormat="1" ht="15.75" customHeight="1">
      <c r="B1177" s="107"/>
      <c r="P1177" s="38"/>
      <c r="Q1177" s="38"/>
      <c r="R1177" s="22" t="s">
        <v>488</v>
      </c>
      <c r="S1177" s="467">
        <f>ROUND((T1176/X1176)^0.42*AB1176^AD1176,3)</f>
        <v>0.995</v>
      </c>
      <c r="T1177" s="467"/>
      <c r="U1177" s="467"/>
      <c r="V1177" s="32" t="str">
        <f>IF(OR(S1177&gt;1,S1177&lt;=0),"→","")</f>
        <v/>
      </c>
      <c r="W1177" s="467" t="str">
        <f>IF(V1177="","",1)</f>
        <v/>
      </c>
      <c r="X1177" s="467"/>
      <c r="Y1177" s="467"/>
      <c r="AA1177" s="32"/>
      <c r="AB1177" s="22"/>
      <c r="AC1177" s="22"/>
      <c r="AD1177" s="39"/>
      <c r="AE1177" s="39"/>
      <c r="AJ1177" s="157">
        <f>IF(W1177="",S1177,W1177)</f>
        <v>0.995</v>
      </c>
      <c r="AK1177" s="157"/>
      <c r="AL1177" s="157"/>
      <c r="BX1177" s="107"/>
    </row>
    <row r="1178" spans="2:76" s="40" customFormat="1" ht="15.75" customHeight="1">
      <c r="B1178" s="107"/>
      <c r="M1178" s="38"/>
      <c r="N1178" s="38"/>
      <c r="O1178" s="38"/>
      <c r="P1178" s="22"/>
      <c r="BX1178" s="107"/>
    </row>
    <row r="1179" spans="2:76" s="40" customFormat="1" ht="15.75" customHeight="1">
      <c r="K1179" s="414" t="s">
        <v>231</v>
      </c>
      <c r="L1179" s="414"/>
      <c r="M1179" s="414"/>
      <c r="N1179" s="22" t="s">
        <v>2</v>
      </c>
      <c r="O1179" s="40" t="s">
        <v>292</v>
      </c>
      <c r="BX1179" s="107"/>
    </row>
    <row r="1180" spans="2:76" s="107" customFormat="1" ht="15.75" customHeight="1">
      <c r="B1180" s="100" t="s">
        <v>588</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62" t="s">
        <v>283</v>
      </c>
      <c r="K1182" s="262"/>
      <c r="L1182" s="22" t="s">
        <v>2</v>
      </c>
      <c r="M1182" s="40" t="s">
        <v>286</v>
      </c>
      <c r="BX1182" s="107"/>
    </row>
    <row r="1183" spans="2:76" s="40" customFormat="1" ht="15.75" customHeight="1">
      <c r="B1183" s="107"/>
      <c r="N1183" s="23" t="s">
        <v>207</v>
      </c>
      <c r="O1183" s="23"/>
      <c r="P1183" s="23"/>
      <c r="Q1183" s="23"/>
      <c r="R1183" s="23"/>
      <c r="S1183" s="22" t="s">
        <v>2</v>
      </c>
      <c r="T1183" s="262" t="s">
        <v>283</v>
      </c>
      <c r="U1183" s="262"/>
      <c r="V1183" s="22" t="s">
        <v>26</v>
      </c>
      <c r="W1183" s="40" t="s">
        <v>294</v>
      </c>
      <c r="BX1183" s="107"/>
    </row>
    <row r="1184" spans="2:76" s="40" customFormat="1" ht="15.75" customHeight="1">
      <c r="B1184" s="107"/>
      <c r="N1184" s="23" t="s">
        <v>224</v>
      </c>
      <c r="O1184" s="23"/>
      <c r="P1184" s="23"/>
      <c r="Q1184" s="23"/>
      <c r="R1184" s="23"/>
      <c r="S1184" s="22" t="s">
        <v>2</v>
      </c>
      <c r="T1184" s="262" t="s">
        <v>283</v>
      </c>
      <c r="U1184" s="262"/>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588</v>
      </c>
      <c r="K1191" s="38"/>
      <c r="L1191" s="22"/>
      <c r="BX1191" s="107"/>
    </row>
    <row r="1192" spans="2:76" s="107" customFormat="1" ht="15.75" customHeight="1">
      <c r="B1192" s="100"/>
      <c r="K1192" s="108"/>
      <c r="L1192" s="100"/>
    </row>
    <row r="1193" spans="2:76" s="40" customFormat="1" ht="15.75" customHeight="1">
      <c r="B1193" s="107"/>
      <c r="F1193" s="40" t="s">
        <v>616</v>
      </c>
      <c r="BX1193" s="107"/>
    </row>
    <row r="1194" spans="2:76" s="40" customFormat="1" ht="15.75" customHeight="1">
      <c r="B1194" s="107"/>
      <c r="F1194" s="40" t="s">
        <v>617</v>
      </c>
      <c r="BX1194" s="107"/>
    </row>
    <row r="1195" spans="2:76" s="40" customFormat="1" ht="15.75" customHeight="1">
      <c r="B1195" s="107"/>
      <c r="BX1195" s="107"/>
    </row>
    <row r="1196" spans="2:76" ht="15.75" customHeight="1">
      <c r="F1196" s="262" t="s">
        <v>306</v>
      </c>
      <c r="G1196" s="262"/>
      <c r="H1196" s="22" t="s">
        <v>26</v>
      </c>
      <c r="I1196" s="262" t="s">
        <v>307</v>
      </c>
      <c r="J1196" s="262"/>
      <c r="K1196" s="22" t="s">
        <v>1</v>
      </c>
      <c r="L1196" s="262" t="s">
        <v>64</v>
      </c>
      <c r="M1196" s="262"/>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62" t="s">
        <v>307</v>
      </c>
      <c r="K1198" s="262"/>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62" t="s">
        <v>64</v>
      </c>
      <c r="K1199" s="262"/>
      <c r="L1199" s="22" t="s">
        <v>2</v>
      </c>
      <c r="M1199" s="40" t="s">
        <v>309</v>
      </c>
      <c r="BX1199" s="107"/>
    </row>
    <row r="1200" spans="2:76" s="40" customFormat="1" ht="15.75" customHeight="1">
      <c r="B1200" s="107"/>
      <c r="J1200" s="262" t="s">
        <v>221</v>
      </c>
      <c r="K1200" s="262"/>
      <c r="L1200" s="22" t="s">
        <v>2</v>
      </c>
      <c r="M1200" s="40" t="s">
        <v>310</v>
      </c>
      <c r="BX1200" s="107"/>
    </row>
    <row r="1201" spans="1:76" s="40" customFormat="1" ht="15.75" customHeight="1">
      <c r="B1201" s="100" t="s">
        <v>588</v>
      </c>
      <c r="BX1201" s="107"/>
    </row>
    <row r="1202" spans="1:76" s="40" customFormat="1" ht="15.75" customHeight="1">
      <c r="B1202" s="107"/>
      <c r="BX1202" s="107"/>
    </row>
    <row r="1203" spans="1:76" s="40" customFormat="1" ht="15.75" customHeight="1">
      <c r="B1203" s="107"/>
      <c r="E1203" s="28" t="s">
        <v>472</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9" t="s">
        <v>8</v>
      </c>
      <c r="F1204" s="299"/>
      <c r="G1204" s="245"/>
      <c r="H1204" s="245" t="s">
        <v>339</v>
      </c>
      <c r="I1204" s="245"/>
      <c r="J1204" s="245"/>
      <c r="K1204" s="301" t="s">
        <v>186</v>
      </c>
      <c r="L1204" s="301"/>
      <c r="M1204" s="301"/>
      <c r="N1204" s="245" t="s">
        <v>312</v>
      </c>
      <c r="O1204" s="258"/>
      <c r="P1204" s="258"/>
      <c r="Q1204" s="301" t="s">
        <v>311</v>
      </c>
      <c r="R1204" s="301"/>
      <c r="S1204" s="301"/>
      <c r="T1204" s="245" t="s">
        <v>471</v>
      </c>
      <c r="U1204" s="245"/>
      <c r="V1204" s="258"/>
      <c r="W1204" s="259"/>
      <c r="BX1204" s="107"/>
    </row>
    <row r="1205" spans="1:76" s="40" customFormat="1" ht="15.75" customHeight="1">
      <c r="B1205" s="107"/>
      <c r="E1205" s="300"/>
      <c r="F1205" s="300"/>
      <c r="G1205" s="246"/>
      <c r="H1205" s="246"/>
      <c r="I1205" s="246"/>
      <c r="J1205" s="246"/>
      <c r="K1205" s="452"/>
      <c r="L1205" s="452"/>
      <c r="M1205" s="452"/>
      <c r="N1205" s="260"/>
      <c r="O1205" s="260"/>
      <c r="P1205" s="260"/>
      <c r="Q1205" s="452"/>
      <c r="R1205" s="452"/>
      <c r="S1205" s="452"/>
      <c r="T1205" s="260"/>
      <c r="U1205" s="260"/>
      <c r="V1205" s="260"/>
      <c r="W1205" s="261"/>
      <c r="BX1205" s="107"/>
    </row>
    <row r="1206" spans="1:76" s="40" customFormat="1" ht="15.75" customHeight="1">
      <c r="A1206" s="110" t="str">
        <f>IF(K1206="","×","")</f>
        <v/>
      </c>
      <c r="B1206" s="100"/>
      <c r="E1206" s="247">
        <v>1</v>
      </c>
      <c r="F1206" s="247"/>
      <c r="G1206" s="223"/>
      <c r="H1206" s="223" t="s">
        <v>406</v>
      </c>
      <c r="I1206" s="223"/>
      <c r="J1206" s="223"/>
      <c r="K1206" s="224">
        <v>2.4000000953674316</v>
      </c>
      <c r="L1206" s="224"/>
      <c r="M1206" s="224"/>
      <c r="N1206" s="224">
        <v>16</v>
      </c>
      <c r="O1206" s="224"/>
      <c r="P1206" s="224"/>
      <c r="Q1206" s="225">
        <f>SUM(K$1206:K1206)</f>
        <v>2.4000000953674316</v>
      </c>
      <c r="R1206" s="225"/>
      <c r="S1206" s="226"/>
      <c r="T1206" s="225">
        <f>Q1206*N1206</f>
        <v>38.400001525878906</v>
      </c>
      <c r="U1206" s="225"/>
      <c r="V1206" s="225"/>
      <c r="W1206" s="532"/>
      <c r="BX1206" s="107"/>
    </row>
    <row r="1207" spans="1:76" s="40" customFormat="1" ht="15.75" customHeight="1">
      <c r="A1207" s="110" t="str">
        <f t="shared" ref="A1207:A1221" si="133">IF(K1207="","×","")</f>
        <v>×</v>
      </c>
      <c r="B1207" s="100"/>
      <c r="E1207" s="244"/>
      <c r="F1207" s="244"/>
      <c r="G1207" s="232"/>
      <c r="H1207" s="232"/>
      <c r="I1207" s="232"/>
      <c r="J1207" s="232"/>
      <c r="K1207" s="233"/>
      <c r="L1207" s="233"/>
      <c r="M1207" s="233"/>
      <c r="N1207" s="221"/>
      <c r="O1207" s="221"/>
      <c r="P1207" s="221"/>
      <c r="Q1207" s="227">
        <f>SUM(K$1206:K1207)</f>
        <v>2.4000000953674316</v>
      </c>
      <c r="R1207" s="227"/>
      <c r="S1207" s="228"/>
      <c r="T1207" s="231">
        <f t="shared" ref="T1207:T1221" si="134">T1206+K1207*N1207</f>
        <v>38.400001525878906</v>
      </c>
      <c r="U1207" s="231"/>
      <c r="V1207" s="231"/>
      <c r="W1207" s="238"/>
      <c r="BX1207" s="107"/>
    </row>
    <row r="1208" spans="1:76" s="40" customFormat="1" ht="15.75" customHeight="1">
      <c r="A1208" s="110" t="str">
        <f t="shared" si="133"/>
        <v>×</v>
      </c>
      <c r="B1208" s="100"/>
      <c r="E1208" s="244"/>
      <c r="F1208" s="244"/>
      <c r="G1208" s="232"/>
      <c r="H1208" s="232"/>
      <c r="I1208" s="232"/>
      <c r="J1208" s="232"/>
      <c r="K1208" s="233"/>
      <c r="L1208" s="233"/>
      <c r="M1208" s="233"/>
      <c r="N1208" s="221"/>
      <c r="O1208" s="221"/>
      <c r="P1208" s="221"/>
      <c r="Q1208" s="227">
        <f>SUM(K$1206:K1208)</f>
        <v>2.4000000953674316</v>
      </c>
      <c r="R1208" s="227"/>
      <c r="S1208" s="228"/>
      <c r="T1208" s="231">
        <f t="shared" si="134"/>
        <v>38.400001525878906</v>
      </c>
      <c r="U1208" s="231"/>
      <c r="V1208" s="231"/>
      <c r="W1208" s="238"/>
      <c r="BX1208" s="107"/>
    </row>
    <row r="1209" spans="1:76" s="40" customFormat="1" ht="15.75" customHeight="1">
      <c r="A1209" s="110" t="str">
        <f t="shared" si="133"/>
        <v>×</v>
      </c>
      <c r="B1209" s="100"/>
      <c r="E1209" s="244"/>
      <c r="F1209" s="244"/>
      <c r="G1209" s="232"/>
      <c r="H1209" s="232"/>
      <c r="I1209" s="232"/>
      <c r="J1209" s="232"/>
      <c r="K1209" s="233"/>
      <c r="L1209" s="233"/>
      <c r="M1209" s="233"/>
      <c r="N1209" s="221"/>
      <c r="O1209" s="221"/>
      <c r="P1209" s="221"/>
      <c r="Q1209" s="227">
        <f>SUM(K$1206:K1209)</f>
        <v>2.4000000953674316</v>
      </c>
      <c r="R1209" s="227"/>
      <c r="S1209" s="228"/>
      <c r="T1209" s="231">
        <f t="shared" si="134"/>
        <v>38.400001525878906</v>
      </c>
      <c r="U1209" s="231"/>
      <c r="V1209" s="231"/>
      <c r="W1209" s="238"/>
      <c r="BX1209" s="107"/>
    </row>
    <row r="1210" spans="1:76" s="40" customFormat="1" ht="15.75" customHeight="1">
      <c r="A1210" s="110" t="str">
        <f t="shared" si="133"/>
        <v>×</v>
      </c>
      <c r="B1210" s="100"/>
      <c r="E1210" s="244"/>
      <c r="F1210" s="244"/>
      <c r="G1210" s="232"/>
      <c r="H1210" s="232"/>
      <c r="I1210" s="232"/>
      <c r="J1210" s="232"/>
      <c r="K1210" s="233"/>
      <c r="L1210" s="233"/>
      <c r="M1210" s="233"/>
      <c r="N1210" s="221"/>
      <c r="O1210" s="221"/>
      <c r="P1210" s="221"/>
      <c r="Q1210" s="227">
        <f>SUM(K$1206:K1210)</f>
        <v>2.4000000953674316</v>
      </c>
      <c r="R1210" s="227"/>
      <c r="S1210" s="228"/>
      <c r="T1210" s="231">
        <f t="shared" si="134"/>
        <v>38.400001525878906</v>
      </c>
      <c r="U1210" s="231"/>
      <c r="V1210" s="231"/>
      <c r="W1210" s="238"/>
      <c r="BX1210" s="107"/>
    </row>
    <row r="1211" spans="1:76" s="40" customFormat="1" ht="15.75" customHeight="1">
      <c r="A1211" s="110" t="str">
        <f t="shared" si="133"/>
        <v>×</v>
      </c>
      <c r="B1211" s="100"/>
      <c r="E1211" s="244"/>
      <c r="F1211" s="244"/>
      <c r="G1211" s="232"/>
      <c r="H1211" s="232"/>
      <c r="I1211" s="232"/>
      <c r="J1211" s="232"/>
      <c r="K1211" s="233"/>
      <c r="L1211" s="233"/>
      <c r="M1211" s="233"/>
      <c r="N1211" s="221"/>
      <c r="O1211" s="221"/>
      <c r="P1211" s="221"/>
      <c r="Q1211" s="227">
        <f>SUM(K$1206:K1211)</f>
        <v>2.4000000953674316</v>
      </c>
      <c r="R1211" s="227"/>
      <c r="S1211" s="228"/>
      <c r="T1211" s="231">
        <f t="shared" si="134"/>
        <v>38.400001525878906</v>
      </c>
      <c r="U1211" s="231"/>
      <c r="V1211" s="231"/>
      <c r="W1211" s="238"/>
      <c r="BX1211" s="107"/>
    </row>
    <row r="1212" spans="1:76" s="40" customFormat="1" ht="15.75" customHeight="1">
      <c r="A1212" s="110" t="str">
        <f t="shared" si="133"/>
        <v>×</v>
      </c>
      <c r="B1212" s="100"/>
      <c r="E1212" s="244"/>
      <c r="F1212" s="244"/>
      <c r="G1212" s="232"/>
      <c r="H1212" s="232"/>
      <c r="I1212" s="232"/>
      <c r="J1212" s="232"/>
      <c r="K1212" s="233"/>
      <c r="L1212" s="233"/>
      <c r="M1212" s="233"/>
      <c r="N1212" s="221"/>
      <c r="O1212" s="221"/>
      <c r="P1212" s="221"/>
      <c r="Q1212" s="227">
        <f>SUM(K$1206:K1212)</f>
        <v>2.4000000953674316</v>
      </c>
      <c r="R1212" s="227"/>
      <c r="S1212" s="228"/>
      <c r="T1212" s="231">
        <f t="shared" si="134"/>
        <v>38.400001525878906</v>
      </c>
      <c r="U1212" s="231"/>
      <c r="V1212" s="231"/>
      <c r="W1212" s="238"/>
      <c r="BX1212" s="107"/>
    </row>
    <row r="1213" spans="1:76" s="40" customFormat="1" ht="15.75" customHeight="1">
      <c r="A1213" s="110" t="str">
        <f t="shared" si="133"/>
        <v>×</v>
      </c>
      <c r="B1213" s="100"/>
      <c r="E1213" s="244"/>
      <c r="F1213" s="244"/>
      <c r="G1213" s="232"/>
      <c r="H1213" s="232"/>
      <c r="I1213" s="232"/>
      <c r="J1213" s="232"/>
      <c r="K1213" s="233"/>
      <c r="L1213" s="233"/>
      <c r="M1213" s="233"/>
      <c r="N1213" s="221"/>
      <c r="O1213" s="221"/>
      <c r="P1213" s="221"/>
      <c r="Q1213" s="227">
        <f>SUM(K$1206:K1213)</f>
        <v>2.4000000953674316</v>
      </c>
      <c r="R1213" s="227"/>
      <c r="S1213" s="228"/>
      <c r="T1213" s="231">
        <f t="shared" si="134"/>
        <v>38.400001525878906</v>
      </c>
      <c r="U1213" s="231"/>
      <c r="V1213" s="231"/>
      <c r="W1213" s="238"/>
      <c r="BX1213" s="107"/>
    </row>
    <row r="1214" spans="1:76" s="40" customFormat="1" ht="15.75" customHeight="1">
      <c r="A1214" s="110" t="str">
        <f t="shared" si="133"/>
        <v>×</v>
      </c>
      <c r="B1214" s="100"/>
      <c r="E1214" s="244"/>
      <c r="F1214" s="244"/>
      <c r="G1214" s="232"/>
      <c r="H1214" s="232"/>
      <c r="I1214" s="232"/>
      <c r="J1214" s="232"/>
      <c r="K1214" s="233"/>
      <c r="L1214" s="233"/>
      <c r="M1214" s="233"/>
      <c r="N1214" s="221"/>
      <c r="O1214" s="221"/>
      <c r="P1214" s="221"/>
      <c r="Q1214" s="227">
        <f>SUM(K$1206:K1214)</f>
        <v>2.4000000953674316</v>
      </c>
      <c r="R1214" s="227"/>
      <c r="S1214" s="228"/>
      <c r="T1214" s="231">
        <f t="shared" si="134"/>
        <v>38.400001525878906</v>
      </c>
      <c r="U1214" s="231"/>
      <c r="V1214" s="231"/>
      <c r="W1214" s="238"/>
      <c r="BX1214" s="107"/>
    </row>
    <row r="1215" spans="1:76" s="40" customFormat="1" ht="15.75" customHeight="1">
      <c r="A1215" s="110" t="str">
        <f t="shared" si="133"/>
        <v>×</v>
      </c>
      <c r="B1215" s="100"/>
      <c r="E1215" s="244"/>
      <c r="F1215" s="244"/>
      <c r="G1215" s="232"/>
      <c r="H1215" s="232"/>
      <c r="I1215" s="232"/>
      <c r="J1215" s="232"/>
      <c r="K1215" s="233"/>
      <c r="L1215" s="233"/>
      <c r="M1215" s="233"/>
      <c r="N1215" s="221"/>
      <c r="O1215" s="221"/>
      <c r="P1215" s="221"/>
      <c r="Q1215" s="227">
        <f>SUM(K$1206:K1215)</f>
        <v>2.4000000953674316</v>
      </c>
      <c r="R1215" s="227"/>
      <c r="S1215" s="228"/>
      <c r="T1215" s="231">
        <f t="shared" si="134"/>
        <v>38.400001525878906</v>
      </c>
      <c r="U1215" s="231"/>
      <c r="V1215" s="231"/>
      <c r="W1215" s="238"/>
      <c r="BX1215" s="107"/>
    </row>
    <row r="1216" spans="1:76" s="40" customFormat="1" ht="15.75" customHeight="1">
      <c r="A1216" s="110" t="str">
        <f t="shared" si="133"/>
        <v>×</v>
      </c>
      <c r="B1216" s="100"/>
      <c r="E1216" s="244"/>
      <c r="F1216" s="244"/>
      <c r="G1216" s="232"/>
      <c r="H1216" s="232"/>
      <c r="I1216" s="232"/>
      <c r="J1216" s="232"/>
      <c r="K1216" s="233"/>
      <c r="L1216" s="233"/>
      <c r="M1216" s="233"/>
      <c r="N1216" s="221"/>
      <c r="O1216" s="221"/>
      <c r="P1216" s="221"/>
      <c r="Q1216" s="227">
        <f>SUM(K$1206:K1216)</f>
        <v>2.4000000953674316</v>
      </c>
      <c r="R1216" s="227"/>
      <c r="S1216" s="228"/>
      <c r="T1216" s="231">
        <f t="shared" si="134"/>
        <v>38.400001525878906</v>
      </c>
      <c r="U1216" s="231"/>
      <c r="V1216" s="231"/>
      <c r="W1216" s="238"/>
      <c r="BX1216" s="107"/>
    </row>
    <row r="1217" spans="1:76" s="40" customFormat="1" ht="15.75" customHeight="1">
      <c r="A1217" s="110" t="str">
        <f t="shared" si="133"/>
        <v>×</v>
      </c>
      <c r="B1217" s="100"/>
      <c r="E1217" s="244"/>
      <c r="F1217" s="244"/>
      <c r="G1217" s="232"/>
      <c r="H1217" s="232"/>
      <c r="I1217" s="232"/>
      <c r="J1217" s="232"/>
      <c r="K1217" s="233"/>
      <c r="L1217" s="233"/>
      <c r="M1217" s="233"/>
      <c r="N1217" s="221"/>
      <c r="O1217" s="221"/>
      <c r="P1217" s="221"/>
      <c r="Q1217" s="227">
        <f>SUM(K$1206:K1217)</f>
        <v>2.4000000953674316</v>
      </c>
      <c r="R1217" s="227"/>
      <c r="S1217" s="228"/>
      <c r="T1217" s="231">
        <f t="shared" si="134"/>
        <v>38.400001525878906</v>
      </c>
      <c r="U1217" s="231"/>
      <c r="V1217" s="231"/>
      <c r="W1217" s="238"/>
      <c r="BX1217" s="107"/>
    </row>
    <row r="1218" spans="1:76" s="40" customFormat="1" ht="15.75" customHeight="1">
      <c r="A1218" s="110" t="str">
        <f t="shared" si="133"/>
        <v>×</v>
      </c>
      <c r="B1218" s="100"/>
      <c r="E1218" s="244"/>
      <c r="F1218" s="244"/>
      <c r="G1218" s="232"/>
      <c r="H1218" s="232"/>
      <c r="I1218" s="232"/>
      <c r="J1218" s="232"/>
      <c r="K1218" s="233"/>
      <c r="L1218" s="233"/>
      <c r="M1218" s="233"/>
      <c r="N1218" s="221"/>
      <c r="O1218" s="221"/>
      <c r="P1218" s="221"/>
      <c r="Q1218" s="227">
        <f>SUM(K$1206:K1218)</f>
        <v>2.4000000953674316</v>
      </c>
      <c r="R1218" s="227"/>
      <c r="S1218" s="228"/>
      <c r="T1218" s="231">
        <f t="shared" si="134"/>
        <v>38.400001525878906</v>
      </c>
      <c r="U1218" s="231"/>
      <c r="V1218" s="231"/>
      <c r="W1218" s="238"/>
      <c r="BX1218" s="107"/>
    </row>
    <row r="1219" spans="1:76" s="40" customFormat="1" ht="15.75" customHeight="1">
      <c r="A1219" s="110" t="str">
        <f t="shared" si="133"/>
        <v>×</v>
      </c>
      <c r="B1219" s="100"/>
      <c r="E1219" s="244"/>
      <c r="F1219" s="244"/>
      <c r="G1219" s="232"/>
      <c r="H1219" s="232"/>
      <c r="I1219" s="232"/>
      <c r="J1219" s="232"/>
      <c r="K1219" s="233"/>
      <c r="L1219" s="233"/>
      <c r="M1219" s="233"/>
      <c r="N1219" s="221"/>
      <c r="O1219" s="221"/>
      <c r="P1219" s="221"/>
      <c r="Q1219" s="227">
        <f>SUM(K$1206:K1219)</f>
        <v>2.4000000953674316</v>
      </c>
      <c r="R1219" s="227"/>
      <c r="S1219" s="228"/>
      <c r="T1219" s="231">
        <f t="shared" si="134"/>
        <v>38.400001525878906</v>
      </c>
      <c r="U1219" s="231"/>
      <c r="V1219" s="231"/>
      <c r="W1219" s="238"/>
      <c r="BX1219" s="107"/>
    </row>
    <row r="1220" spans="1:76" s="40" customFormat="1" ht="15.75" customHeight="1">
      <c r="A1220" s="110" t="str">
        <f t="shared" si="133"/>
        <v>×</v>
      </c>
      <c r="B1220" s="100"/>
      <c r="E1220" s="244"/>
      <c r="F1220" s="244"/>
      <c r="G1220" s="232"/>
      <c r="H1220" s="232"/>
      <c r="I1220" s="232"/>
      <c r="J1220" s="232"/>
      <c r="K1220" s="233"/>
      <c r="L1220" s="233"/>
      <c r="M1220" s="233"/>
      <c r="N1220" s="221"/>
      <c r="O1220" s="221"/>
      <c r="P1220" s="221"/>
      <c r="Q1220" s="227">
        <f>SUM(K$1206:K1220)</f>
        <v>2.4000000953674316</v>
      </c>
      <c r="R1220" s="227"/>
      <c r="S1220" s="228"/>
      <c r="T1220" s="231">
        <f t="shared" si="134"/>
        <v>38.400001525878906</v>
      </c>
      <c r="U1220" s="231"/>
      <c r="V1220" s="231"/>
      <c r="W1220" s="238"/>
      <c r="BX1220" s="107"/>
    </row>
    <row r="1221" spans="1:76" s="40" customFormat="1" ht="15.75" customHeight="1">
      <c r="A1221" s="110" t="str">
        <f t="shared" si="133"/>
        <v>×</v>
      </c>
      <c r="B1221" s="100"/>
      <c r="E1221" s="253"/>
      <c r="F1221" s="253"/>
      <c r="G1221" s="234"/>
      <c r="H1221" s="234"/>
      <c r="I1221" s="234"/>
      <c r="J1221" s="234"/>
      <c r="K1221" s="235"/>
      <c r="L1221" s="235"/>
      <c r="M1221" s="235"/>
      <c r="N1221" s="242"/>
      <c r="O1221" s="242"/>
      <c r="P1221" s="242"/>
      <c r="Q1221" s="236">
        <f>SUM(K$1206:K1221)</f>
        <v>2.4000000953674316</v>
      </c>
      <c r="R1221" s="236"/>
      <c r="S1221" s="237"/>
      <c r="T1221" s="252">
        <f t="shared" si="134"/>
        <v>38.400001525878906</v>
      </c>
      <c r="U1221" s="252"/>
      <c r="V1221" s="252"/>
      <c r="W1221" s="533"/>
      <c r="BX1221" s="107"/>
    </row>
    <row r="1222" spans="1:76" s="40" customFormat="1" ht="15.75" customHeight="1">
      <c r="B1222" s="100" t="s">
        <v>588</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9" t="s">
        <v>8</v>
      </c>
      <c r="E1225" s="299"/>
      <c r="F1225" s="245"/>
      <c r="G1225" s="245" t="s">
        <v>339</v>
      </c>
      <c r="H1225" s="245"/>
      <c r="I1225" s="245"/>
      <c r="J1225" s="301" t="s">
        <v>186</v>
      </c>
      <c r="K1225" s="301"/>
      <c r="L1225" s="301"/>
      <c r="M1225" s="245" t="s">
        <v>314</v>
      </c>
      <c r="N1225" s="258"/>
      <c r="O1225" s="258"/>
      <c r="P1225" s="245" t="s">
        <v>313</v>
      </c>
      <c r="Q1225" s="258"/>
      <c r="R1225" s="258"/>
      <c r="S1225" s="245" t="s">
        <v>312</v>
      </c>
      <c r="T1225" s="258"/>
      <c r="U1225" s="258"/>
      <c r="V1225" s="301" t="s">
        <v>311</v>
      </c>
      <c r="W1225" s="301"/>
      <c r="X1225" s="301"/>
      <c r="Y1225" s="245" t="s">
        <v>471</v>
      </c>
      <c r="Z1225" s="245"/>
      <c r="AA1225" s="258"/>
      <c r="AB1225" s="258"/>
      <c r="AC1225" s="258" t="s">
        <v>302</v>
      </c>
      <c r="AD1225" s="258"/>
      <c r="AE1225" s="258"/>
      <c r="AF1225" s="245" t="s">
        <v>315</v>
      </c>
      <c r="AG1225" s="245"/>
      <c r="AH1225" s="258"/>
      <c r="AI1225" s="259"/>
      <c r="BW1225" s="107"/>
    </row>
    <row r="1226" spans="1:76" s="40" customFormat="1" ht="15.75" customHeight="1">
      <c r="B1226" s="107"/>
      <c r="D1226" s="300"/>
      <c r="E1226" s="300"/>
      <c r="F1226" s="246"/>
      <c r="G1226" s="246"/>
      <c r="H1226" s="246"/>
      <c r="I1226" s="246"/>
      <c r="J1226" s="452"/>
      <c r="K1226" s="452"/>
      <c r="L1226" s="452"/>
      <c r="M1226" s="260"/>
      <c r="N1226" s="260"/>
      <c r="O1226" s="260"/>
      <c r="P1226" s="260"/>
      <c r="Q1226" s="260"/>
      <c r="R1226" s="260"/>
      <c r="S1226" s="260"/>
      <c r="T1226" s="260"/>
      <c r="U1226" s="260"/>
      <c r="V1226" s="452"/>
      <c r="W1226" s="452"/>
      <c r="X1226" s="452"/>
      <c r="Y1226" s="260"/>
      <c r="Z1226" s="260"/>
      <c r="AA1226" s="260"/>
      <c r="AB1226" s="260"/>
      <c r="AC1226" s="260"/>
      <c r="AD1226" s="260"/>
      <c r="AE1226" s="260"/>
      <c r="AF1226" s="260"/>
      <c r="AG1226" s="260"/>
      <c r="AH1226" s="260"/>
      <c r="AI1226" s="261"/>
      <c r="BW1226" s="107"/>
    </row>
    <row r="1227" spans="1:76" s="40" customFormat="1" ht="15.75" customHeight="1">
      <c r="A1227" s="110" t="str">
        <f>IF(J1227="","×","")</f>
        <v/>
      </c>
      <c r="B1227" s="100"/>
      <c r="D1227" s="247">
        <v>2</v>
      </c>
      <c r="E1227" s="247"/>
      <c r="F1227" s="223"/>
      <c r="G1227" s="223" t="s">
        <v>406</v>
      </c>
      <c r="H1227" s="223"/>
      <c r="I1227" s="223"/>
      <c r="J1227" s="224">
        <v>3.4200000762939453</v>
      </c>
      <c r="K1227" s="224"/>
      <c r="L1227" s="224"/>
      <c r="M1227" s="548">
        <v>0</v>
      </c>
      <c r="N1227" s="548"/>
      <c r="O1227" s="548"/>
      <c r="P1227" s="224">
        <v>31</v>
      </c>
      <c r="Q1227" s="224"/>
      <c r="R1227" s="224"/>
      <c r="S1227" s="224">
        <v>9</v>
      </c>
      <c r="T1227" s="224"/>
      <c r="U1227" s="224"/>
      <c r="V1227" s="409">
        <f>Q1221</f>
        <v>2.4000000953674316</v>
      </c>
      <c r="W1227" s="409"/>
      <c r="X1227" s="258"/>
      <c r="Y1227" s="225">
        <f>T1221</f>
        <v>38.400001525878906</v>
      </c>
      <c r="Z1227" s="225"/>
      <c r="AA1227" s="225"/>
      <c r="AB1227" s="225"/>
      <c r="AC1227" s="530">
        <f>TAN(RADIANS(45+P1227/2))^2</f>
        <v>3.1240350974544246</v>
      </c>
      <c r="AD1227" s="530"/>
      <c r="AE1227" s="530"/>
      <c r="AF1227" s="254">
        <f>ROUND(IF(G1227="粘性土",MIN((1+V1227/(2*杭先端径))*(Y1227+2*M1227),9*M1227),3*Y1227*AC1227),1)</f>
        <v>359.9</v>
      </c>
      <c r="AG1227" s="254"/>
      <c r="AH1227" s="254"/>
      <c r="AI1227" s="255"/>
      <c r="BW1227" s="107"/>
    </row>
    <row r="1228" spans="1:76" s="40" customFormat="1" ht="15.75" customHeight="1">
      <c r="A1228" s="110" t="str">
        <f>A1227</f>
        <v/>
      </c>
      <c r="B1228" s="100"/>
      <c r="D1228" s="239"/>
      <c r="E1228" s="239"/>
      <c r="F1228" s="229"/>
      <c r="G1228" s="229"/>
      <c r="H1228" s="229"/>
      <c r="I1228" s="229"/>
      <c r="J1228" s="221"/>
      <c r="K1228" s="221"/>
      <c r="L1228" s="221"/>
      <c r="M1228" s="222"/>
      <c r="N1228" s="222"/>
      <c r="O1228" s="222"/>
      <c r="P1228" s="221"/>
      <c r="Q1228" s="221"/>
      <c r="R1228" s="221"/>
      <c r="S1228" s="221">
        <v>9</v>
      </c>
      <c r="T1228" s="221"/>
      <c r="U1228" s="221"/>
      <c r="V1228" s="220">
        <f>J1227+V1227</f>
        <v>5.820000171661377</v>
      </c>
      <c r="W1228" s="220"/>
      <c r="X1228" s="220"/>
      <c r="Y1228" s="231">
        <f>Y1227+J1227*S1228</f>
        <v>69.180002212524414</v>
      </c>
      <c r="Z1228" s="231"/>
      <c r="AA1228" s="231"/>
      <c r="AB1228" s="231"/>
      <c r="AC1228" s="217"/>
      <c r="AD1228" s="217"/>
      <c r="AE1228" s="217"/>
      <c r="AF1228" s="256">
        <f>ROUND(IF(G1227="粘性土",MIN((1+V1228/(2*杭先端径))*(Y1228+2*M1227),9*M1227),3*Y1228*AC1227),1)</f>
        <v>648.4</v>
      </c>
      <c r="AG1228" s="256"/>
      <c r="AH1228" s="256"/>
      <c r="AI1228" s="257"/>
      <c r="BW1228" s="107"/>
    </row>
    <row r="1229" spans="1:76" s="40" customFormat="1" ht="15.75" customHeight="1">
      <c r="A1229" s="110" t="str">
        <f>IF(J1229="","×","")</f>
        <v/>
      </c>
      <c r="B1229" s="100"/>
      <c r="D1229" s="239">
        <v>3</v>
      </c>
      <c r="E1229" s="239"/>
      <c r="F1229" s="229"/>
      <c r="G1229" s="229" t="s">
        <v>463</v>
      </c>
      <c r="H1229" s="229"/>
      <c r="I1229" s="229"/>
      <c r="J1229" s="221">
        <v>3.1500000953674316</v>
      </c>
      <c r="K1229" s="221"/>
      <c r="L1229" s="221"/>
      <c r="M1229" s="222">
        <v>0</v>
      </c>
      <c r="N1229" s="222"/>
      <c r="O1229" s="222"/>
      <c r="P1229" s="221">
        <v>0</v>
      </c>
      <c r="Q1229" s="221"/>
      <c r="R1229" s="221"/>
      <c r="S1229" s="221">
        <v>6</v>
      </c>
      <c r="T1229" s="221"/>
      <c r="U1229" s="221"/>
      <c r="V1229" s="220">
        <f>V1228</f>
        <v>5.820000171661377</v>
      </c>
      <c r="W1229" s="220"/>
      <c r="X1229" s="230"/>
      <c r="Y1229" s="231">
        <f>Y1228</f>
        <v>69.180002212524414</v>
      </c>
      <c r="Z1229" s="231"/>
      <c r="AA1229" s="231"/>
      <c r="AB1229" s="231"/>
      <c r="AC1229" s="217">
        <f>TAN(RADIANS(45+P1229/2))^2</f>
        <v>0.99999999999999978</v>
      </c>
      <c r="AD1229" s="217"/>
      <c r="AE1229" s="217"/>
      <c r="AF1229" s="218">
        <f>ROUND(IF(G1229="粘性土",MIN((1+V1229/(2*杭先端径))*(Y1229+2*M1229),9*M1229),3*Y1229*AC1229),1)</f>
        <v>0</v>
      </c>
      <c r="AG1229" s="218"/>
      <c r="AH1229" s="218"/>
      <c r="AI1229" s="219"/>
      <c r="BW1229" s="107"/>
    </row>
    <row r="1230" spans="1:76" s="40" customFormat="1" ht="15.75" customHeight="1">
      <c r="A1230" s="110" t="str">
        <f>A1229</f>
        <v/>
      </c>
      <c r="B1230" s="100"/>
      <c r="D1230" s="239"/>
      <c r="E1230" s="239"/>
      <c r="F1230" s="229"/>
      <c r="G1230" s="229"/>
      <c r="H1230" s="229"/>
      <c r="I1230" s="229"/>
      <c r="J1230" s="221"/>
      <c r="K1230" s="221"/>
      <c r="L1230" s="221"/>
      <c r="M1230" s="222"/>
      <c r="N1230" s="222"/>
      <c r="O1230" s="222"/>
      <c r="P1230" s="221"/>
      <c r="Q1230" s="221"/>
      <c r="R1230" s="221"/>
      <c r="S1230" s="221">
        <v>6</v>
      </c>
      <c r="T1230" s="221"/>
      <c r="U1230" s="221"/>
      <c r="V1230" s="220">
        <f>J1229+V1229</f>
        <v>8.9700002670288086</v>
      </c>
      <c r="W1230" s="220"/>
      <c r="X1230" s="220"/>
      <c r="Y1230" s="231">
        <f>Y1229+J1229*S1230</f>
        <v>88.080002784729004</v>
      </c>
      <c r="Z1230" s="231"/>
      <c r="AA1230" s="231"/>
      <c r="AB1230" s="231"/>
      <c r="AC1230" s="217"/>
      <c r="AD1230" s="217"/>
      <c r="AE1230" s="217"/>
      <c r="AF1230" s="218">
        <f>ROUND(IF(G1229="粘性土",MIN((1+V1230/(2*杭先端径))*(Y1230+2*M1229),9*M1229),3*Y1230*AC1229),1)</f>
        <v>0</v>
      </c>
      <c r="AG1230" s="218"/>
      <c r="AH1230" s="218"/>
      <c r="AI1230" s="219"/>
      <c r="BW1230" s="107"/>
    </row>
    <row r="1231" spans="1:76" s="40" customFormat="1" ht="15.75" customHeight="1">
      <c r="A1231" s="110" t="str">
        <f>IF(J1231="","×","")</f>
        <v/>
      </c>
      <c r="B1231" s="100"/>
      <c r="D1231" s="239">
        <v>4</v>
      </c>
      <c r="E1231" s="239"/>
      <c r="F1231" s="229"/>
      <c r="G1231" s="229" t="s">
        <v>463</v>
      </c>
      <c r="H1231" s="229"/>
      <c r="I1231" s="229"/>
      <c r="J1231" s="221">
        <v>5</v>
      </c>
      <c r="K1231" s="221"/>
      <c r="L1231" s="221"/>
      <c r="M1231" s="222">
        <v>39.599998474121094</v>
      </c>
      <c r="N1231" s="222"/>
      <c r="O1231" s="222"/>
      <c r="P1231" s="221">
        <v>0</v>
      </c>
      <c r="Q1231" s="221"/>
      <c r="R1231" s="221"/>
      <c r="S1231" s="221">
        <v>6</v>
      </c>
      <c r="T1231" s="221"/>
      <c r="U1231" s="221"/>
      <c r="V1231" s="220">
        <f>V1230</f>
        <v>8.9700002670288086</v>
      </c>
      <c r="W1231" s="220"/>
      <c r="X1231" s="230"/>
      <c r="Y1231" s="231">
        <f>Y1230</f>
        <v>88.080002784729004</v>
      </c>
      <c r="Z1231" s="231"/>
      <c r="AA1231" s="231"/>
      <c r="AB1231" s="231"/>
      <c r="AC1231" s="217">
        <f>TAN(RADIANS(45+P1231/2))^2</f>
        <v>0.99999999999999978</v>
      </c>
      <c r="AD1231" s="217"/>
      <c r="AE1231" s="217"/>
      <c r="AF1231" s="218">
        <f>ROUND(IF(G1231="粘性土",MIN((1+V1231/(2*杭先端径))*(Y1231+2*M1231),9*M1231),3*Y1231*AC1231),1)</f>
        <v>356.4</v>
      </c>
      <c r="AG1231" s="218"/>
      <c r="AH1231" s="218"/>
      <c r="AI1231" s="219"/>
      <c r="BW1231" s="107"/>
    </row>
    <row r="1232" spans="1:76" s="40" customFormat="1" ht="15.75" customHeight="1">
      <c r="A1232" s="110" t="str">
        <f>A1231</f>
        <v/>
      </c>
      <c r="B1232" s="100"/>
      <c r="D1232" s="239"/>
      <c r="E1232" s="239"/>
      <c r="F1232" s="229"/>
      <c r="G1232" s="229"/>
      <c r="H1232" s="229"/>
      <c r="I1232" s="229"/>
      <c r="J1232" s="221"/>
      <c r="K1232" s="221"/>
      <c r="L1232" s="221"/>
      <c r="M1232" s="222"/>
      <c r="N1232" s="222"/>
      <c r="O1232" s="222"/>
      <c r="P1232" s="221"/>
      <c r="Q1232" s="221"/>
      <c r="R1232" s="221"/>
      <c r="S1232" s="221">
        <v>6</v>
      </c>
      <c r="T1232" s="221"/>
      <c r="U1232" s="221"/>
      <c r="V1232" s="220">
        <f>J1231+V1231</f>
        <v>13.970000267028809</v>
      </c>
      <c r="W1232" s="220"/>
      <c r="X1232" s="220"/>
      <c r="Y1232" s="231">
        <f>Y1231+J1231*S1232</f>
        <v>118.080002784729</v>
      </c>
      <c r="Z1232" s="231"/>
      <c r="AA1232" s="231"/>
      <c r="AB1232" s="231"/>
      <c r="AC1232" s="217"/>
      <c r="AD1232" s="217"/>
      <c r="AE1232" s="217"/>
      <c r="AF1232" s="218">
        <f>ROUND(IF(G1231="粘性土",MIN((1+V1232/(2*杭先端径))*(Y1232+2*M1231),9*M1231),3*Y1232*AC1231),1)</f>
        <v>356.4</v>
      </c>
      <c r="AG1232" s="218"/>
      <c r="AH1232" s="218"/>
      <c r="AI1232" s="219"/>
      <c r="BW1232" s="107"/>
    </row>
    <row r="1233" spans="1:75" s="40" customFormat="1" ht="15.75" customHeight="1">
      <c r="A1233" s="110" t="str">
        <f>IF(J1233="","×","")</f>
        <v/>
      </c>
      <c r="B1233" s="100"/>
      <c r="D1233" s="239">
        <v>5</v>
      </c>
      <c r="E1233" s="239"/>
      <c r="F1233" s="229"/>
      <c r="G1233" s="229" t="s">
        <v>463</v>
      </c>
      <c r="H1233" s="229"/>
      <c r="I1233" s="229"/>
      <c r="J1233" s="221">
        <v>5</v>
      </c>
      <c r="K1233" s="221"/>
      <c r="L1233" s="221"/>
      <c r="M1233" s="222">
        <v>80.099998474121094</v>
      </c>
      <c r="N1233" s="222"/>
      <c r="O1233" s="222"/>
      <c r="P1233" s="221">
        <v>0</v>
      </c>
      <c r="Q1233" s="221"/>
      <c r="R1233" s="221"/>
      <c r="S1233" s="221">
        <v>6</v>
      </c>
      <c r="T1233" s="221"/>
      <c r="U1233" s="221"/>
      <c r="V1233" s="220">
        <f>V1232</f>
        <v>13.970000267028809</v>
      </c>
      <c r="W1233" s="220"/>
      <c r="X1233" s="230"/>
      <c r="Y1233" s="231">
        <f>Y1232</f>
        <v>118.080002784729</v>
      </c>
      <c r="Z1233" s="231"/>
      <c r="AA1233" s="231"/>
      <c r="AB1233" s="231"/>
      <c r="AC1233" s="217">
        <f>TAN(RADIANS(45+P1233/2))^2</f>
        <v>0.99999999999999978</v>
      </c>
      <c r="AD1233" s="217"/>
      <c r="AE1233" s="217"/>
      <c r="AF1233" s="218">
        <f>ROUND(IF(G1233="粘性土",MIN((1+V1233/(2*杭先端径))*(Y1233+2*M1233),9*M1233),3*Y1233*AC1233),1)</f>
        <v>720.9</v>
      </c>
      <c r="AG1233" s="218"/>
      <c r="AH1233" s="218"/>
      <c r="AI1233" s="219"/>
      <c r="BW1233" s="107"/>
    </row>
    <row r="1234" spans="1:75" s="40" customFormat="1" ht="15.75" customHeight="1">
      <c r="A1234" s="110" t="str">
        <f>A1233</f>
        <v/>
      </c>
      <c r="B1234" s="100"/>
      <c r="D1234" s="239"/>
      <c r="E1234" s="239"/>
      <c r="F1234" s="229"/>
      <c r="G1234" s="229"/>
      <c r="H1234" s="229"/>
      <c r="I1234" s="229"/>
      <c r="J1234" s="221"/>
      <c r="K1234" s="221"/>
      <c r="L1234" s="221"/>
      <c r="M1234" s="222"/>
      <c r="N1234" s="222"/>
      <c r="O1234" s="222"/>
      <c r="P1234" s="221"/>
      <c r="Q1234" s="221"/>
      <c r="R1234" s="221"/>
      <c r="S1234" s="221">
        <v>6</v>
      </c>
      <c r="T1234" s="221"/>
      <c r="U1234" s="221"/>
      <c r="V1234" s="220">
        <f>J1233+V1233</f>
        <v>18.970000267028809</v>
      </c>
      <c r="W1234" s="220"/>
      <c r="X1234" s="220"/>
      <c r="Y1234" s="231">
        <f>Y1233+J1233*S1234</f>
        <v>148.080002784729</v>
      </c>
      <c r="Z1234" s="231"/>
      <c r="AA1234" s="231"/>
      <c r="AB1234" s="231"/>
      <c r="AC1234" s="217"/>
      <c r="AD1234" s="217"/>
      <c r="AE1234" s="217"/>
      <c r="AF1234" s="218">
        <f>ROUND(IF(G1233="粘性土",MIN((1+V1234/(2*杭先端径))*(Y1234+2*M1233),9*M1233),3*Y1234*AC1233),1)</f>
        <v>720.9</v>
      </c>
      <c r="AG1234" s="218"/>
      <c r="AH1234" s="218"/>
      <c r="AI1234" s="219"/>
      <c r="BW1234" s="107"/>
    </row>
    <row r="1235" spans="1:75" s="40" customFormat="1" ht="15.75" customHeight="1">
      <c r="A1235" s="110" t="str">
        <f>IF(J1235="","×","")</f>
        <v/>
      </c>
      <c r="B1235" s="100"/>
      <c r="D1235" s="239">
        <v>6</v>
      </c>
      <c r="E1235" s="239"/>
      <c r="F1235" s="229"/>
      <c r="G1235" s="229" t="s">
        <v>463</v>
      </c>
      <c r="H1235" s="229"/>
      <c r="I1235" s="229"/>
      <c r="J1235" s="221">
        <v>5.1999998092651367</v>
      </c>
      <c r="K1235" s="221"/>
      <c r="L1235" s="221"/>
      <c r="M1235" s="222">
        <v>121.40000152587891</v>
      </c>
      <c r="N1235" s="222"/>
      <c r="O1235" s="222"/>
      <c r="P1235" s="221">
        <v>0</v>
      </c>
      <c r="Q1235" s="221"/>
      <c r="R1235" s="221"/>
      <c r="S1235" s="221">
        <v>6</v>
      </c>
      <c r="T1235" s="221"/>
      <c r="U1235" s="221"/>
      <c r="V1235" s="220">
        <f>V1234</f>
        <v>18.970000267028809</v>
      </c>
      <c r="W1235" s="220"/>
      <c r="X1235" s="230"/>
      <c r="Y1235" s="231">
        <f>Y1234</f>
        <v>148.080002784729</v>
      </c>
      <c r="Z1235" s="231"/>
      <c r="AA1235" s="231"/>
      <c r="AB1235" s="231"/>
      <c r="AC1235" s="217">
        <f>TAN(RADIANS(45+P1235/2))^2</f>
        <v>0.99999999999999978</v>
      </c>
      <c r="AD1235" s="217"/>
      <c r="AE1235" s="217"/>
      <c r="AF1235" s="218">
        <f>ROUND(IF(G1235="粘性土",MIN((1+V1235/(2*杭先端径))*(Y1235+2*M1235),9*M1235),3*Y1235*AC1235),1)</f>
        <v>1092.5999999999999</v>
      </c>
      <c r="AG1235" s="218"/>
      <c r="AH1235" s="218"/>
      <c r="AI1235" s="219"/>
      <c r="BW1235" s="107"/>
    </row>
    <row r="1236" spans="1:75" s="40" customFormat="1" ht="15.75" customHeight="1">
      <c r="A1236" s="110" t="str">
        <f>A1235</f>
        <v/>
      </c>
      <c r="B1236" s="100"/>
      <c r="D1236" s="239"/>
      <c r="E1236" s="239"/>
      <c r="F1236" s="229"/>
      <c r="G1236" s="229"/>
      <c r="H1236" s="229"/>
      <c r="I1236" s="229"/>
      <c r="J1236" s="221"/>
      <c r="K1236" s="221"/>
      <c r="L1236" s="221"/>
      <c r="M1236" s="222"/>
      <c r="N1236" s="222"/>
      <c r="O1236" s="222"/>
      <c r="P1236" s="221"/>
      <c r="Q1236" s="221"/>
      <c r="R1236" s="221"/>
      <c r="S1236" s="221">
        <v>6</v>
      </c>
      <c r="T1236" s="221"/>
      <c r="U1236" s="221"/>
      <c r="V1236" s="220">
        <f>J1235+V1235</f>
        <v>24.170000076293945</v>
      </c>
      <c r="W1236" s="220"/>
      <c r="X1236" s="220"/>
      <c r="Y1236" s="231">
        <f>Y1235+J1235*S1236</f>
        <v>179.28000164031982</v>
      </c>
      <c r="Z1236" s="231"/>
      <c r="AA1236" s="231"/>
      <c r="AB1236" s="231"/>
      <c r="AC1236" s="217"/>
      <c r="AD1236" s="217"/>
      <c r="AE1236" s="217"/>
      <c r="AF1236" s="218">
        <f>ROUND(IF(G1235="粘性土",MIN((1+V1236/(2*杭先端径))*(Y1236+2*M1235),9*M1235),3*Y1236*AC1235),1)</f>
        <v>1092.5999999999999</v>
      </c>
      <c r="AG1236" s="218"/>
      <c r="AH1236" s="218"/>
      <c r="AI1236" s="219"/>
      <c r="BW1236" s="107"/>
    </row>
    <row r="1237" spans="1:75" s="40" customFormat="1" ht="15.75" customHeight="1">
      <c r="A1237" s="110" t="str">
        <f>IF(J1237="","×","")</f>
        <v/>
      </c>
      <c r="B1237" s="100"/>
      <c r="D1237" s="239">
        <v>7</v>
      </c>
      <c r="E1237" s="239"/>
      <c r="F1237" s="229"/>
      <c r="G1237" s="229" t="s">
        <v>463</v>
      </c>
      <c r="H1237" s="229"/>
      <c r="I1237" s="229"/>
      <c r="J1237" s="221">
        <v>2.5499999523162842</v>
      </c>
      <c r="K1237" s="221"/>
      <c r="L1237" s="221"/>
      <c r="M1237" s="222">
        <v>32</v>
      </c>
      <c r="N1237" s="222"/>
      <c r="O1237" s="222"/>
      <c r="P1237" s="221">
        <v>0</v>
      </c>
      <c r="Q1237" s="221"/>
      <c r="R1237" s="221"/>
      <c r="S1237" s="221">
        <v>7</v>
      </c>
      <c r="T1237" s="221"/>
      <c r="U1237" s="221"/>
      <c r="V1237" s="220">
        <f>V1236</f>
        <v>24.170000076293945</v>
      </c>
      <c r="W1237" s="220"/>
      <c r="X1237" s="230"/>
      <c r="Y1237" s="231">
        <f>Y1236</f>
        <v>179.28000164031982</v>
      </c>
      <c r="Z1237" s="231"/>
      <c r="AA1237" s="231"/>
      <c r="AB1237" s="231"/>
      <c r="AC1237" s="217">
        <f>TAN(RADIANS(45+P1237/2))^2</f>
        <v>0.99999999999999978</v>
      </c>
      <c r="AD1237" s="217"/>
      <c r="AE1237" s="217"/>
      <c r="AF1237" s="218">
        <f>ROUND(IF(G1237="粘性土",MIN((1+V1237/(2*杭先端径))*(Y1237+2*M1237),9*M1237),3*Y1237*AC1237),1)</f>
        <v>288</v>
      </c>
      <c r="AG1237" s="218"/>
      <c r="AH1237" s="218"/>
      <c r="AI1237" s="219"/>
      <c r="BW1237" s="107"/>
    </row>
    <row r="1238" spans="1:75" s="40" customFormat="1" ht="15.75" customHeight="1">
      <c r="A1238" s="110" t="str">
        <f>A1237</f>
        <v/>
      </c>
      <c r="B1238" s="100"/>
      <c r="D1238" s="239"/>
      <c r="E1238" s="239"/>
      <c r="F1238" s="229"/>
      <c r="G1238" s="229"/>
      <c r="H1238" s="229"/>
      <c r="I1238" s="229"/>
      <c r="J1238" s="221"/>
      <c r="K1238" s="221"/>
      <c r="L1238" s="221"/>
      <c r="M1238" s="222"/>
      <c r="N1238" s="222"/>
      <c r="O1238" s="222"/>
      <c r="P1238" s="221"/>
      <c r="Q1238" s="221"/>
      <c r="R1238" s="221"/>
      <c r="S1238" s="221">
        <v>7</v>
      </c>
      <c r="T1238" s="221"/>
      <c r="U1238" s="221"/>
      <c r="V1238" s="220">
        <f>J1237+V1237</f>
        <v>26.720000028610229</v>
      </c>
      <c r="W1238" s="220"/>
      <c r="X1238" s="220"/>
      <c r="Y1238" s="231">
        <f>Y1237+J1237*S1238</f>
        <v>197.13000130653381</v>
      </c>
      <c r="Z1238" s="231"/>
      <c r="AA1238" s="231"/>
      <c r="AB1238" s="231"/>
      <c r="AC1238" s="217"/>
      <c r="AD1238" s="217"/>
      <c r="AE1238" s="217"/>
      <c r="AF1238" s="218">
        <f>ROUND(IF(G1237="粘性土",MIN((1+V1238/(2*杭先端径))*(Y1238+2*M1237),9*M1237),3*Y1238*AC1237),1)</f>
        <v>288</v>
      </c>
      <c r="AG1238" s="218"/>
      <c r="AH1238" s="218"/>
      <c r="AI1238" s="219"/>
      <c r="BW1238" s="107"/>
    </row>
    <row r="1239" spans="1:75" s="40" customFormat="1" ht="15.75" customHeight="1">
      <c r="A1239" s="110" t="str">
        <f>IF(J1239="","×","")</f>
        <v/>
      </c>
      <c r="B1239" s="100"/>
      <c r="D1239" s="239">
        <v>8</v>
      </c>
      <c r="E1239" s="239"/>
      <c r="F1239" s="229"/>
      <c r="G1239" s="229" t="s">
        <v>463</v>
      </c>
      <c r="H1239" s="229"/>
      <c r="I1239" s="229"/>
      <c r="J1239" s="221">
        <v>3.7799999713897705</v>
      </c>
      <c r="K1239" s="221"/>
      <c r="L1239" s="221"/>
      <c r="M1239" s="222">
        <v>99</v>
      </c>
      <c r="N1239" s="222"/>
      <c r="O1239" s="222"/>
      <c r="P1239" s="221">
        <v>0</v>
      </c>
      <c r="Q1239" s="221"/>
      <c r="R1239" s="221"/>
      <c r="S1239" s="221">
        <v>5</v>
      </c>
      <c r="T1239" s="221"/>
      <c r="U1239" s="221"/>
      <c r="V1239" s="220">
        <f>V1238</f>
        <v>26.720000028610229</v>
      </c>
      <c r="W1239" s="220"/>
      <c r="X1239" s="230"/>
      <c r="Y1239" s="231">
        <f>Y1238</f>
        <v>197.13000130653381</v>
      </c>
      <c r="Z1239" s="231"/>
      <c r="AA1239" s="231"/>
      <c r="AB1239" s="231"/>
      <c r="AC1239" s="217">
        <f>TAN(RADIANS(45+P1239/2))^2</f>
        <v>0.99999999999999978</v>
      </c>
      <c r="AD1239" s="217"/>
      <c r="AE1239" s="217"/>
      <c r="AF1239" s="218">
        <f>ROUND(IF(G1239="粘性土",MIN((1+V1239/(2*杭先端径))*(Y1239+2*M1239),9*M1239),3*Y1239*AC1239),1)</f>
        <v>891</v>
      </c>
      <c r="AG1239" s="218"/>
      <c r="AH1239" s="218"/>
      <c r="AI1239" s="219"/>
      <c r="BW1239" s="107"/>
    </row>
    <row r="1240" spans="1:75" s="40" customFormat="1" ht="15.75" customHeight="1">
      <c r="A1240" s="110" t="str">
        <f>A1239</f>
        <v/>
      </c>
      <c r="B1240" s="100"/>
      <c r="D1240" s="239"/>
      <c r="E1240" s="239"/>
      <c r="F1240" s="229"/>
      <c r="G1240" s="229"/>
      <c r="H1240" s="229"/>
      <c r="I1240" s="229"/>
      <c r="J1240" s="221"/>
      <c r="K1240" s="221"/>
      <c r="L1240" s="221"/>
      <c r="M1240" s="222"/>
      <c r="N1240" s="222"/>
      <c r="O1240" s="222"/>
      <c r="P1240" s="221"/>
      <c r="Q1240" s="221"/>
      <c r="R1240" s="221"/>
      <c r="S1240" s="221">
        <v>5</v>
      </c>
      <c r="T1240" s="221"/>
      <c r="U1240" s="221"/>
      <c r="V1240" s="220">
        <f>J1239+V1239</f>
        <v>30.5</v>
      </c>
      <c r="W1240" s="220"/>
      <c r="X1240" s="220"/>
      <c r="Y1240" s="231">
        <f>Y1239+J1239*S1240</f>
        <v>216.03000116348267</v>
      </c>
      <c r="Z1240" s="231"/>
      <c r="AA1240" s="231"/>
      <c r="AB1240" s="231"/>
      <c r="AC1240" s="217"/>
      <c r="AD1240" s="217"/>
      <c r="AE1240" s="217"/>
      <c r="AF1240" s="218">
        <f>ROUND(IF(G1239="粘性土",MIN((1+V1240/(2*杭先端径))*(Y1240+2*M1239),9*M1239),3*Y1240*AC1239),1)</f>
        <v>891</v>
      </c>
      <c r="AG1240" s="218"/>
      <c r="AH1240" s="218"/>
      <c r="AI1240" s="219"/>
      <c r="BW1240" s="107"/>
    </row>
    <row r="1241" spans="1:75" s="40" customFormat="1" ht="15.75" customHeight="1">
      <c r="A1241" s="110" t="str">
        <f>IF(J1241="","×","")</f>
        <v/>
      </c>
      <c r="B1241" s="100"/>
      <c r="D1241" s="239">
        <v>9</v>
      </c>
      <c r="E1241" s="239"/>
      <c r="F1241" s="229"/>
      <c r="G1241" s="229" t="s">
        <v>629</v>
      </c>
      <c r="H1241" s="229"/>
      <c r="I1241" s="229"/>
      <c r="J1241" s="221">
        <v>1.8999999761581421</v>
      </c>
      <c r="K1241" s="221"/>
      <c r="L1241" s="221"/>
      <c r="M1241" s="222">
        <v>0</v>
      </c>
      <c r="N1241" s="222"/>
      <c r="O1241" s="222"/>
      <c r="P1241" s="221">
        <v>35</v>
      </c>
      <c r="Q1241" s="221"/>
      <c r="R1241" s="221"/>
      <c r="S1241" s="221">
        <v>10</v>
      </c>
      <c r="T1241" s="221"/>
      <c r="U1241" s="221"/>
      <c r="V1241" s="220">
        <f>V1240</f>
        <v>30.5</v>
      </c>
      <c r="W1241" s="220"/>
      <c r="X1241" s="230"/>
      <c r="Y1241" s="231">
        <f>Y1240</f>
        <v>216.03000116348267</v>
      </c>
      <c r="Z1241" s="231"/>
      <c r="AA1241" s="231"/>
      <c r="AB1241" s="231"/>
      <c r="AC1241" s="217">
        <f>TAN(RADIANS(45+P1241/2))^2</f>
        <v>3.6901723321426658</v>
      </c>
      <c r="AD1241" s="217"/>
      <c r="AE1241" s="217"/>
      <c r="AF1241" s="218">
        <f>ROUND(IF(G1241="粘性土",MIN((1+V1241/(2*杭先端径))*(Y1241+2*M1241),9*M1241),3*Y1241*AC1241),1)</f>
        <v>2391.6</v>
      </c>
      <c r="AG1241" s="218"/>
      <c r="AH1241" s="218"/>
      <c r="AI1241" s="219"/>
      <c r="BW1241" s="107"/>
    </row>
    <row r="1242" spans="1:75" s="40" customFormat="1" ht="15.75" customHeight="1">
      <c r="A1242" s="110" t="str">
        <f>A1241</f>
        <v/>
      </c>
      <c r="B1242" s="100"/>
      <c r="D1242" s="239"/>
      <c r="E1242" s="239"/>
      <c r="F1242" s="229"/>
      <c r="G1242" s="229"/>
      <c r="H1242" s="229"/>
      <c r="I1242" s="229"/>
      <c r="J1242" s="221"/>
      <c r="K1242" s="221"/>
      <c r="L1242" s="221"/>
      <c r="M1242" s="222"/>
      <c r="N1242" s="222"/>
      <c r="O1242" s="222"/>
      <c r="P1242" s="221"/>
      <c r="Q1242" s="221"/>
      <c r="R1242" s="221"/>
      <c r="S1242" s="221">
        <v>10</v>
      </c>
      <c r="T1242" s="221"/>
      <c r="U1242" s="221"/>
      <c r="V1242" s="220">
        <f>J1241+V1241</f>
        <v>32.399999976158142</v>
      </c>
      <c r="W1242" s="220"/>
      <c r="X1242" s="220"/>
      <c r="Y1242" s="231">
        <f>Y1241+J1241*S1242</f>
        <v>235.03000092506409</v>
      </c>
      <c r="Z1242" s="231"/>
      <c r="AA1242" s="231"/>
      <c r="AB1242" s="231"/>
      <c r="AC1242" s="217"/>
      <c r="AD1242" s="217"/>
      <c r="AE1242" s="217"/>
      <c r="AF1242" s="218">
        <f>ROUND(IF(G1241="粘性土",MIN((1+V1242/(2*杭先端径))*(Y1242+2*M1241),9*M1241),3*Y1242*AC1241),1)</f>
        <v>2601.9</v>
      </c>
      <c r="AG1242" s="218"/>
      <c r="AH1242" s="218"/>
      <c r="AI1242" s="219"/>
      <c r="BW1242" s="107"/>
    </row>
    <row r="1243" spans="1:75" s="40" customFormat="1" ht="15.75" customHeight="1">
      <c r="A1243" s="110" t="str">
        <f>IF(J1243="","×","")</f>
        <v>×</v>
      </c>
      <c r="B1243" s="100"/>
      <c r="D1243" s="239"/>
      <c r="E1243" s="239"/>
      <c r="F1243" s="229"/>
      <c r="G1243" s="229"/>
      <c r="H1243" s="229"/>
      <c r="I1243" s="229"/>
      <c r="J1243" s="221"/>
      <c r="K1243" s="221"/>
      <c r="L1243" s="221"/>
      <c r="M1243" s="222"/>
      <c r="N1243" s="222"/>
      <c r="O1243" s="222"/>
      <c r="P1243" s="221"/>
      <c r="Q1243" s="221"/>
      <c r="R1243" s="221"/>
      <c r="S1243" s="221"/>
      <c r="T1243" s="221"/>
      <c r="U1243" s="221"/>
      <c r="V1243" s="220">
        <f>V1242</f>
        <v>32.399999976158142</v>
      </c>
      <c r="W1243" s="220"/>
      <c r="X1243" s="230"/>
      <c r="Y1243" s="231">
        <f>Y1242</f>
        <v>235.03000092506409</v>
      </c>
      <c r="Z1243" s="231"/>
      <c r="AA1243" s="231"/>
      <c r="AB1243" s="231"/>
      <c r="AC1243" s="217">
        <f>TAN(RADIANS(45+P1243/2))^2</f>
        <v>0.99999999999999978</v>
      </c>
      <c r="AD1243" s="217"/>
      <c r="AE1243" s="217"/>
      <c r="AF1243" s="218">
        <f>ROUND(IF(G1243="粘性土",MIN((1+V1243/(2*杭先端径))*(Y1243+2*M1243),9*M1243),3*Y1243*AC1243),1)</f>
        <v>705.1</v>
      </c>
      <c r="AG1243" s="218"/>
      <c r="AH1243" s="218"/>
      <c r="AI1243" s="219"/>
      <c r="BW1243" s="107"/>
    </row>
    <row r="1244" spans="1:75" s="40" customFormat="1" ht="15.75" customHeight="1">
      <c r="A1244" s="110" t="str">
        <f>A1243</f>
        <v>×</v>
      </c>
      <c r="B1244" s="100"/>
      <c r="D1244" s="239"/>
      <c r="E1244" s="239"/>
      <c r="F1244" s="229"/>
      <c r="G1244" s="229"/>
      <c r="H1244" s="229"/>
      <c r="I1244" s="229"/>
      <c r="J1244" s="221"/>
      <c r="K1244" s="221"/>
      <c r="L1244" s="221"/>
      <c r="M1244" s="222"/>
      <c r="N1244" s="222"/>
      <c r="O1244" s="222"/>
      <c r="P1244" s="221"/>
      <c r="Q1244" s="221"/>
      <c r="R1244" s="221"/>
      <c r="S1244" s="221"/>
      <c r="T1244" s="221"/>
      <c r="U1244" s="221"/>
      <c r="V1244" s="220">
        <f>J1243+V1243</f>
        <v>32.399999976158142</v>
      </c>
      <c r="W1244" s="220"/>
      <c r="X1244" s="220"/>
      <c r="Y1244" s="231">
        <f>Y1243+J1243*S1244</f>
        <v>235.03000092506409</v>
      </c>
      <c r="Z1244" s="231"/>
      <c r="AA1244" s="231"/>
      <c r="AB1244" s="231"/>
      <c r="AC1244" s="217"/>
      <c r="AD1244" s="217"/>
      <c r="AE1244" s="217"/>
      <c r="AF1244" s="218">
        <f>ROUND(IF(G1243="粘性土",MIN((1+V1244/(2*杭先端径))*(Y1244+2*M1243),9*M1243),3*Y1244*AC1243),1)</f>
        <v>705.1</v>
      </c>
      <c r="AG1244" s="218"/>
      <c r="AH1244" s="218"/>
      <c r="AI1244" s="219"/>
      <c r="BW1244" s="107"/>
    </row>
    <row r="1245" spans="1:75" s="40" customFormat="1" ht="15.75" customHeight="1">
      <c r="A1245" s="110" t="str">
        <f>IF(J1245="","×","")</f>
        <v>×</v>
      </c>
      <c r="B1245" s="100"/>
      <c r="D1245" s="239"/>
      <c r="E1245" s="239"/>
      <c r="F1245" s="229"/>
      <c r="G1245" s="229"/>
      <c r="H1245" s="229"/>
      <c r="I1245" s="229"/>
      <c r="J1245" s="221"/>
      <c r="K1245" s="221"/>
      <c r="L1245" s="221"/>
      <c r="M1245" s="222"/>
      <c r="N1245" s="222"/>
      <c r="O1245" s="222"/>
      <c r="P1245" s="221"/>
      <c r="Q1245" s="221"/>
      <c r="R1245" s="221"/>
      <c r="S1245" s="221"/>
      <c r="T1245" s="221"/>
      <c r="U1245" s="221"/>
      <c r="V1245" s="220">
        <f>V1244</f>
        <v>32.399999976158142</v>
      </c>
      <c r="W1245" s="220"/>
      <c r="X1245" s="230"/>
      <c r="Y1245" s="231">
        <f>Y1244</f>
        <v>235.03000092506409</v>
      </c>
      <c r="Z1245" s="231"/>
      <c r="AA1245" s="231"/>
      <c r="AB1245" s="231"/>
      <c r="AC1245" s="217">
        <f>TAN(RADIANS(45+P1245/2))^2</f>
        <v>0.99999999999999978</v>
      </c>
      <c r="AD1245" s="217"/>
      <c r="AE1245" s="217"/>
      <c r="AF1245" s="218">
        <f>ROUND(IF(G1245="粘性土",MIN((1+V1245/(2*杭先端径))*(Y1245+2*M1245),9*M1245),3*Y1245*AC1245),1)</f>
        <v>705.1</v>
      </c>
      <c r="AG1245" s="218"/>
      <c r="AH1245" s="218"/>
      <c r="AI1245" s="219"/>
      <c r="BW1245" s="107"/>
    </row>
    <row r="1246" spans="1:75" s="40" customFormat="1" ht="15.75" customHeight="1">
      <c r="A1246" s="110" t="str">
        <f>A1245</f>
        <v>×</v>
      </c>
      <c r="B1246" s="100"/>
      <c r="D1246" s="239"/>
      <c r="E1246" s="239"/>
      <c r="F1246" s="229"/>
      <c r="G1246" s="229"/>
      <c r="H1246" s="229"/>
      <c r="I1246" s="229"/>
      <c r="J1246" s="221"/>
      <c r="K1246" s="221"/>
      <c r="L1246" s="221"/>
      <c r="M1246" s="222"/>
      <c r="N1246" s="222"/>
      <c r="O1246" s="222"/>
      <c r="P1246" s="221"/>
      <c r="Q1246" s="221"/>
      <c r="R1246" s="221"/>
      <c r="S1246" s="221"/>
      <c r="T1246" s="221"/>
      <c r="U1246" s="221"/>
      <c r="V1246" s="220">
        <f>J1245+V1245</f>
        <v>32.399999976158142</v>
      </c>
      <c r="W1246" s="220"/>
      <c r="X1246" s="220"/>
      <c r="Y1246" s="231">
        <f>Y1245+J1245*S1246</f>
        <v>235.03000092506409</v>
      </c>
      <c r="Z1246" s="231"/>
      <c r="AA1246" s="231"/>
      <c r="AB1246" s="231"/>
      <c r="AC1246" s="217"/>
      <c r="AD1246" s="217"/>
      <c r="AE1246" s="217"/>
      <c r="AF1246" s="218">
        <f>ROUND(IF(G1245="粘性土",MIN((1+V1246/(2*杭先端径))*(Y1246+2*M1245),9*M1245),3*Y1246*AC1245),1)</f>
        <v>705.1</v>
      </c>
      <c r="AG1246" s="218"/>
      <c r="AH1246" s="218"/>
      <c r="AI1246" s="219"/>
      <c r="BW1246" s="107"/>
    </row>
    <row r="1247" spans="1:75" s="40" customFormat="1" ht="15.75" customHeight="1">
      <c r="A1247" s="110" t="str">
        <f>IF(J1247="","×","")</f>
        <v>×</v>
      </c>
      <c r="B1247" s="100"/>
      <c r="D1247" s="239"/>
      <c r="E1247" s="239"/>
      <c r="F1247" s="229"/>
      <c r="G1247" s="229"/>
      <c r="H1247" s="229"/>
      <c r="I1247" s="229"/>
      <c r="J1247" s="221"/>
      <c r="K1247" s="221"/>
      <c r="L1247" s="221"/>
      <c r="M1247" s="222"/>
      <c r="N1247" s="222"/>
      <c r="O1247" s="222"/>
      <c r="P1247" s="221"/>
      <c r="Q1247" s="221"/>
      <c r="R1247" s="221"/>
      <c r="S1247" s="221"/>
      <c r="T1247" s="221"/>
      <c r="U1247" s="221"/>
      <c r="V1247" s="220">
        <f>V1246</f>
        <v>32.399999976158142</v>
      </c>
      <c r="W1247" s="220"/>
      <c r="X1247" s="230"/>
      <c r="Y1247" s="231">
        <f>Y1246</f>
        <v>235.03000092506409</v>
      </c>
      <c r="Z1247" s="231"/>
      <c r="AA1247" s="231"/>
      <c r="AB1247" s="231"/>
      <c r="AC1247" s="217">
        <f>TAN(RADIANS(45+P1247/2))^2</f>
        <v>0.99999999999999978</v>
      </c>
      <c r="AD1247" s="217"/>
      <c r="AE1247" s="217"/>
      <c r="AF1247" s="218">
        <f>ROUND(IF(G1247="粘性土",MIN((1+V1247/(2*杭先端径))*(Y1247+2*M1247),9*M1247),3*Y1247*AC1247),1)</f>
        <v>705.1</v>
      </c>
      <c r="AG1247" s="218"/>
      <c r="AH1247" s="218"/>
      <c r="AI1247" s="219"/>
      <c r="BW1247" s="107"/>
    </row>
    <row r="1248" spans="1:75" s="40" customFormat="1" ht="15.75" customHeight="1">
      <c r="A1248" s="110" t="str">
        <f>A1247</f>
        <v>×</v>
      </c>
      <c r="B1248" s="100"/>
      <c r="D1248" s="239"/>
      <c r="E1248" s="239"/>
      <c r="F1248" s="229"/>
      <c r="G1248" s="229"/>
      <c r="H1248" s="229"/>
      <c r="I1248" s="229"/>
      <c r="J1248" s="221"/>
      <c r="K1248" s="221"/>
      <c r="L1248" s="221"/>
      <c r="M1248" s="222"/>
      <c r="N1248" s="222"/>
      <c r="O1248" s="222"/>
      <c r="P1248" s="221"/>
      <c r="Q1248" s="221"/>
      <c r="R1248" s="221"/>
      <c r="S1248" s="221"/>
      <c r="T1248" s="221"/>
      <c r="U1248" s="221"/>
      <c r="V1248" s="220">
        <f>J1247+V1247</f>
        <v>32.399999976158142</v>
      </c>
      <c r="W1248" s="220"/>
      <c r="X1248" s="220"/>
      <c r="Y1248" s="231">
        <f>Y1247+J1247*S1248</f>
        <v>235.03000092506409</v>
      </c>
      <c r="Z1248" s="231"/>
      <c r="AA1248" s="231"/>
      <c r="AB1248" s="231"/>
      <c r="AC1248" s="217"/>
      <c r="AD1248" s="217"/>
      <c r="AE1248" s="217"/>
      <c r="AF1248" s="218">
        <f>ROUND(IF(G1247="粘性土",MIN((1+V1248/(2*杭先端径))*(Y1248+2*M1247),9*M1247),3*Y1248*AC1247),1)</f>
        <v>705.1</v>
      </c>
      <c r="AG1248" s="218"/>
      <c r="AH1248" s="218"/>
      <c r="AI1248" s="219"/>
      <c r="BW1248" s="107"/>
    </row>
    <row r="1249" spans="1:76" s="40" customFormat="1" ht="15.75" customHeight="1">
      <c r="A1249" s="110" t="str">
        <f>IF(J1249="","×","")</f>
        <v>×</v>
      </c>
      <c r="B1249" s="100"/>
      <c r="D1249" s="239"/>
      <c r="E1249" s="239"/>
      <c r="F1249" s="229"/>
      <c r="G1249" s="229"/>
      <c r="H1249" s="229"/>
      <c r="I1249" s="229"/>
      <c r="J1249" s="221"/>
      <c r="K1249" s="221"/>
      <c r="L1249" s="221"/>
      <c r="M1249" s="222"/>
      <c r="N1249" s="222"/>
      <c r="O1249" s="222"/>
      <c r="P1249" s="221"/>
      <c r="Q1249" s="221"/>
      <c r="R1249" s="221"/>
      <c r="S1249" s="221"/>
      <c r="T1249" s="221"/>
      <c r="U1249" s="221"/>
      <c r="V1249" s="220">
        <f>V1248</f>
        <v>32.399999976158142</v>
      </c>
      <c r="W1249" s="220"/>
      <c r="X1249" s="230"/>
      <c r="Y1249" s="231">
        <f>Y1248</f>
        <v>235.03000092506409</v>
      </c>
      <c r="Z1249" s="231"/>
      <c r="AA1249" s="231"/>
      <c r="AB1249" s="231"/>
      <c r="AC1249" s="217">
        <f>TAN(RADIANS(45+P1249/2))^2</f>
        <v>0.99999999999999978</v>
      </c>
      <c r="AD1249" s="217"/>
      <c r="AE1249" s="217"/>
      <c r="AF1249" s="218">
        <f>ROUND(IF(G1249="粘性土",MIN((1+V1249/(2*杭先端径))*(Y1249+2*M1249),9*M1249),3*Y1249*AC1249),1)</f>
        <v>705.1</v>
      </c>
      <c r="AG1249" s="218"/>
      <c r="AH1249" s="218"/>
      <c r="AI1249" s="219"/>
      <c r="BW1249" s="107"/>
    </row>
    <row r="1250" spans="1:76" s="40" customFormat="1" ht="15.75" customHeight="1">
      <c r="A1250" s="110" t="str">
        <f>A1249</f>
        <v>×</v>
      </c>
      <c r="B1250" s="100"/>
      <c r="D1250" s="239"/>
      <c r="E1250" s="239"/>
      <c r="F1250" s="229"/>
      <c r="G1250" s="229"/>
      <c r="H1250" s="229"/>
      <c r="I1250" s="229"/>
      <c r="J1250" s="221"/>
      <c r="K1250" s="221"/>
      <c r="L1250" s="221"/>
      <c r="M1250" s="222"/>
      <c r="N1250" s="222"/>
      <c r="O1250" s="222"/>
      <c r="P1250" s="221"/>
      <c r="Q1250" s="221"/>
      <c r="R1250" s="221"/>
      <c r="S1250" s="221"/>
      <c r="T1250" s="221"/>
      <c r="U1250" s="221"/>
      <c r="V1250" s="220">
        <f>J1249+V1249</f>
        <v>32.399999976158142</v>
      </c>
      <c r="W1250" s="220"/>
      <c r="X1250" s="220"/>
      <c r="Y1250" s="231">
        <f>Y1249+J1249*S1250</f>
        <v>235.03000092506409</v>
      </c>
      <c r="Z1250" s="231"/>
      <c r="AA1250" s="231"/>
      <c r="AB1250" s="231"/>
      <c r="AC1250" s="217"/>
      <c r="AD1250" s="217"/>
      <c r="AE1250" s="217"/>
      <c r="AF1250" s="218">
        <f>ROUND(IF(G1249="粘性土",MIN((1+V1250/(2*杭先端径))*(Y1250+2*M1249),9*M1249),3*Y1250*AC1249),1)</f>
        <v>705.1</v>
      </c>
      <c r="AG1250" s="218"/>
      <c r="AH1250" s="218"/>
      <c r="AI1250" s="219"/>
      <c r="BW1250" s="107"/>
    </row>
    <row r="1251" spans="1:76" s="40" customFormat="1" ht="15.75" customHeight="1">
      <c r="A1251" s="110" t="str">
        <f>IF(J1251="","×","")</f>
        <v>×</v>
      </c>
      <c r="B1251" s="100"/>
      <c r="D1251" s="239"/>
      <c r="E1251" s="239"/>
      <c r="F1251" s="229"/>
      <c r="G1251" s="229"/>
      <c r="H1251" s="229"/>
      <c r="I1251" s="229"/>
      <c r="J1251" s="221"/>
      <c r="K1251" s="221"/>
      <c r="L1251" s="221"/>
      <c r="M1251" s="222"/>
      <c r="N1251" s="222"/>
      <c r="O1251" s="222"/>
      <c r="P1251" s="221"/>
      <c r="Q1251" s="221"/>
      <c r="R1251" s="221"/>
      <c r="S1251" s="221"/>
      <c r="T1251" s="221"/>
      <c r="U1251" s="221"/>
      <c r="V1251" s="220">
        <f>V1250</f>
        <v>32.399999976158142</v>
      </c>
      <c r="W1251" s="220"/>
      <c r="X1251" s="230"/>
      <c r="Y1251" s="231">
        <f>Y1250</f>
        <v>235.03000092506409</v>
      </c>
      <c r="Z1251" s="231"/>
      <c r="AA1251" s="231"/>
      <c r="AB1251" s="231"/>
      <c r="AC1251" s="217">
        <f>TAN(RADIANS(45+P1251/2))^2</f>
        <v>0.99999999999999978</v>
      </c>
      <c r="AD1251" s="217"/>
      <c r="AE1251" s="217"/>
      <c r="AF1251" s="218">
        <f>ROUND(IF(G1251="粘性土",MIN((1+V1251/(2*杭先端径))*(Y1251+2*M1251),9*M1251),3*Y1251*AC1251),1)</f>
        <v>705.1</v>
      </c>
      <c r="AG1251" s="218"/>
      <c r="AH1251" s="218"/>
      <c r="AI1251" s="219"/>
      <c r="BW1251" s="107"/>
    </row>
    <row r="1252" spans="1:76" s="40" customFormat="1" ht="15.75" customHeight="1">
      <c r="A1252" s="110" t="str">
        <f>A1251</f>
        <v>×</v>
      </c>
      <c r="B1252" s="100"/>
      <c r="D1252" s="239"/>
      <c r="E1252" s="239"/>
      <c r="F1252" s="229"/>
      <c r="G1252" s="229"/>
      <c r="H1252" s="229"/>
      <c r="I1252" s="229"/>
      <c r="J1252" s="221"/>
      <c r="K1252" s="221"/>
      <c r="L1252" s="221"/>
      <c r="M1252" s="222"/>
      <c r="N1252" s="222"/>
      <c r="O1252" s="222"/>
      <c r="P1252" s="221"/>
      <c r="Q1252" s="221"/>
      <c r="R1252" s="221"/>
      <c r="S1252" s="221"/>
      <c r="T1252" s="221"/>
      <c r="U1252" s="221"/>
      <c r="V1252" s="220">
        <f>J1251+V1251</f>
        <v>32.399999976158142</v>
      </c>
      <c r="W1252" s="220"/>
      <c r="X1252" s="220"/>
      <c r="Y1252" s="231">
        <f>Y1251+J1251*S1252</f>
        <v>235.03000092506409</v>
      </c>
      <c r="Z1252" s="231"/>
      <c r="AA1252" s="231"/>
      <c r="AB1252" s="231"/>
      <c r="AC1252" s="217"/>
      <c r="AD1252" s="217"/>
      <c r="AE1252" s="217"/>
      <c r="AF1252" s="218">
        <f>ROUND(IF(G1251="粘性土",MIN((1+V1252/(2*杭先端径))*(Y1252+2*M1251),9*M1251),3*Y1252*AC1251),1)</f>
        <v>705.1</v>
      </c>
      <c r="AG1252" s="218"/>
      <c r="AH1252" s="218"/>
      <c r="AI1252" s="219"/>
      <c r="BW1252" s="107"/>
    </row>
    <row r="1253" spans="1:76" s="40" customFormat="1" ht="15.75" customHeight="1">
      <c r="A1253" s="110" t="str">
        <f>IF(J1253="","×","")</f>
        <v>×</v>
      </c>
      <c r="B1253" s="100"/>
      <c r="D1253" s="239"/>
      <c r="E1253" s="239"/>
      <c r="F1253" s="229"/>
      <c r="G1253" s="229"/>
      <c r="H1253" s="229"/>
      <c r="I1253" s="229"/>
      <c r="J1253" s="221"/>
      <c r="K1253" s="221"/>
      <c r="L1253" s="221"/>
      <c r="M1253" s="222"/>
      <c r="N1253" s="222"/>
      <c r="O1253" s="222"/>
      <c r="P1253" s="221"/>
      <c r="Q1253" s="221"/>
      <c r="R1253" s="221"/>
      <c r="S1253" s="221"/>
      <c r="T1253" s="221"/>
      <c r="U1253" s="221"/>
      <c r="V1253" s="220">
        <f>V1252</f>
        <v>32.399999976158142</v>
      </c>
      <c r="W1253" s="220"/>
      <c r="X1253" s="230"/>
      <c r="Y1253" s="231">
        <f>Y1252</f>
        <v>235.03000092506409</v>
      </c>
      <c r="Z1253" s="231"/>
      <c r="AA1253" s="231"/>
      <c r="AB1253" s="231"/>
      <c r="AC1253" s="217">
        <f>TAN(RADIANS(45+P1253/2))^2</f>
        <v>0.99999999999999978</v>
      </c>
      <c r="AD1253" s="217"/>
      <c r="AE1253" s="217"/>
      <c r="AF1253" s="218">
        <f>ROUND(IF(G1253="粘性土",MIN((1+V1253/(2*杭先端径))*(Y1253+2*M1253),9*M1253),3*Y1253*AC1253),1)</f>
        <v>705.1</v>
      </c>
      <c r="AG1253" s="218"/>
      <c r="AH1253" s="218"/>
      <c r="AI1253" s="219"/>
      <c r="BW1253" s="107"/>
    </row>
    <row r="1254" spans="1:76" s="40" customFormat="1" ht="15.75" customHeight="1">
      <c r="A1254" s="110" t="str">
        <f>A1253</f>
        <v>×</v>
      </c>
      <c r="B1254" s="100"/>
      <c r="D1254" s="239"/>
      <c r="E1254" s="239"/>
      <c r="F1254" s="229"/>
      <c r="G1254" s="229"/>
      <c r="H1254" s="229"/>
      <c r="I1254" s="229"/>
      <c r="J1254" s="221"/>
      <c r="K1254" s="221"/>
      <c r="L1254" s="221"/>
      <c r="M1254" s="222"/>
      <c r="N1254" s="222"/>
      <c r="O1254" s="222"/>
      <c r="P1254" s="221"/>
      <c r="Q1254" s="221"/>
      <c r="R1254" s="221"/>
      <c r="S1254" s="221"/>
      <c r="T1254" s="221"/>
      <c r="U1254" s="221"/>
      <c r="V1254" s="220">
        <f>J1253+V1253</f>
        <v>32.399999976158142</v>
      </c>
      <c r="W1254" s="220"/>
      <c r="X1254" s="220"/>
      <c r="Y1254" s="231">
        <f>Y1253+J1253*S1254</f>
        <v>235.03000092506409</v>
      </c>
      <c r="Z1254" s="231"/>
      <c r="AA1254" s="231"/>
      <c r="AB1254" s="231"/>
      <c r="AC1254" s="217"/>
      <c r="AD1254" s="217"/>
      <c r="AE1254" s="217"/>
      <c r="AF1254" s="218">
        <f>ROUND(IF(G1253="粘性土",MIN((1+V1254/(2*杭先端径))*(Y1254+2*M1253),9*M1253),3*Y1254*AC1253),1)</f>
        <v>705.1</v>
      </c>
      <c r="AG1254" s="218"/>
      <c r="AH1254" s="218"/>
      <c r="AI1254" s="219"/>
      <c r="BW1254" s="107"/>
    </row>
    <row r="1255" spans="1:76" s="40" customFormat="1" ht="15.75" customHeight="1">
      <c r="A1255" s="110" t="str">
        <f>IF(J1255="","×","")</f>
        <v>×</v>
      </c>
      <c r="B1255" s="100"/>
      <c r="D1255" s="239"/>
      <c r="E1255" s="239"/>
      <c r="F1255" s="229"/>
      <c r="G1255" s="229"/>
      <c r="H1255" s="229"/>
      <c r="I1255" s="229"/>
      <c r="J1255" s="221"/>
      <c r="K1255" s="221"/>
      <c r="L1255" s="221"/>
      <c r="M1255" s="222"/>
      <c r="N1255" s="222"/>
      <c r="O1255" s="222"/>
      <c r="P1255" s="221"/>
      <c r="Q1255" s="221"/>
      <c r="R1255" s="221"/>
      <c r="S1255" s="221"/>
      <c r="T1255" s="221"/>
      <c r="U1255" s="221"/>
      <c r="V1255" s="220">
        <f>V1254</f>
        <v>32.399999976158142</v>
      </c>
      <c r="W1255" s="220"/>
      <c r="X1255" s="230"/>
      <c r="Y1255" s="231">
        <f>Y1254</f>
        <v>235.03000092506409</v>
      </c>
      <c r="Z1255" s="231"/>
      <c r="AA1255" s="231"/>
      <c r="AB1255" s="231"/>
      <c r="AC1255" s="217">
        <f>TAN(RADIANS(45+P1255/2))^2</f>
        <v>0.99999999999999978</v>
      </c>
      <c r="AD1255" s="217"/>
      <c r="AE1255" s="217"/>
      <c r="AF1255" s="218">
        <f>ROUND(IF(G1255="粘性土",MIN((1+V1255/(2*杭先端径))*(Y1255+2*M1255),9*M1255),3*Y1255*AC1255),1)</f>
        <v>705.1</v>
      </c>
      <c r="AG1255" s="218"/>
      <c r="AH1255" s="218"/>
      <c r="AI1255" s="219"/>
      <c r="BW1255" s="107"/>
    </row>
    <row r="1256" spans="1:76" s="40" customFormat="1" ht="15.75" customHeight="1">
      <c r="A1256" s="110" t="str">
        <f>A1255</f>
        <v>×</v>
      </c>
      <c r="B1256" s="100"/>
      <c r="D1256" s="240"/>
      <c r="E1256" s="240"/>
      <c r="F1256" s="241"/>
      <c r="G1256" s="241"/>
      <c r="H1256" s="241"/>
      <c r="I1256" s="241"/>
      <c r="J1256" s="242"/>
      <c r="K1256" s="242"/>
      <c r="L1256" s="242"/>
      <c r="M1256" s="243"/>
      <c r="N1256" s="243"/>
      <c r="O1256" s="243"/>
      <c r="P1256" s="242"/>
      <c r="Q1256" s="242"/>
      <c r="R1256" s="242"/>
      <c r="S1256" s="242"/>
      <c r="T1256" s="242"/>
      <c r="U1256" s="242"/>
      <c r="V1256" s="249">
        <f>J1255+V1255</f>
        <v>32.399999976158142</v>
      </c>
      <c r="W1256" s="249"/>
      <c r="X1256" s="249"/>
      <c r="Y1256" s="252">
        <f>Y1255+J1255*S1256</f>
        <v>235.03000092506409</v>
      </c>
      <c r="Z1256" s="252"/>
      <c r="AA1256" s="252"/>
      <c r="AB1256" s="252"/>
      <c r="AC1256" s="248"/>
      <c r="AD1256" s="248"/>
      <c r="AE1256" s="248"/>
      <c r="AF1256" s="250">
        <f>ROUND(IF(G1255="粘性土",MIN((1+V1256/(2*杭先端径))*(Y1256+2*M1255),9*M1255),3*Y1256*AC1255),1)</f>
        <v>705.1</v>
      </c>
      <c r="AG1256" s="250"/>
      <c r="AH1256" s="250"/>
      <c r="AI1256" s="251"/>
      <c r="BW1256" s="107"/>
    </row>
    <row r="1257" spans="1:76" s="40" customFormat="1" ht="15.75" customHeight="1">
      <c r="B1257" s="100" t="s">
        <v>588</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42" t="s">
        <v>8</v>
      </c>
      <c r="D1263" s="543"/>
      <c r="E1263" s="543" t="s">
        <v>339</v>
      </c>
      <c r="F1263" s="543"/>
      <c r="G1263" s="543"/>
      <c r="H1263" s="544" t="s">
        <v>186</v>
      </c>
      <c r="I1263" s="544"/>
      <c r="J1263" s="544"/>
      <c r="K1263" s="543" t="s">
        <v>499</v>
      </c>
      <c r="L1263" s="543"/>
      <c r="M1263" s="543"/>
      <c r="N1263" s="546"/>
      <c r="O1263" s="473" t="s">
        <v>280</v>
      </c>
      <c r="P1263" s="226"/>
      <c r="Q1263" s="226"/>
      <c r="R1263" s="226"/>
      <c r="S1263" s="226"/>
      <c r="T1263" s="226"/>
      <c r="U1263" s="226" t="s">
        <v>493</v>
      </c>
      <c r="V1263" s="226"/>
      <c r="W1263" s="350"/>
      <c r="X1263" s="304" t="s">
        <v>545</v>
      </c>
      <c r="Y1263" s="226"/>
      <c r="Z1263" s="226"/>
      <c r="AA1263" s="226"/>
      <c r="AB1263" s="226"/>
      <c r="AC1263" s="226"/>
      <c r="AD1263" s="226"/>
      <c r="AE1263" s="226"/>
      <c r="AF1263" s="226"/>
      <c r="AG1263" s="226"/>
      <c r="AH1263" s="226"/>
      <c r="AI1263" s="344"/>
      <c r="BX1263" s="107"/>
    </row>
    <row r="1264" spans="1:76" s="40" customFormat="1" ht="15.75" customHeight="1">
      <c r="B1264" s="107"/>
      <c r="C1264" s="476"/>
      <c r="D1264" s="477"/>
      <c r="E1264" s="477"/>
      <c r="F1264" s="477"/>
      <c r="G1264" s="477"/>
      <c r="H1264" s="545"/>
      <c r="I1264" s="545"/>
      <c r="J1264" s="545"/>
      <c r="K1264" s="477"/>
      <c r="L1264" s="477"/>
      <c r="M1264" s="477"/>
      <c r="N1264" s="482"/>
      <c r="O1264" s="553" t="s">
        <v>482</v>
      </c>
      <c r="P1264" s="252"/>
      <c r="Q1264" s="252" t="s">
        <v>483</v>
      </c>
      <c r="R1264" s="252"/>
      <c r="S1264" s="252" t="s">
        <v>484</v>
      </c>
      <c r="T1264" s="252"/>
      <c r="U1264" s="270"/>
      <c r="V1264" s="270"/>
      <c r="W1264" s="354"/>
      <c r="X1264" s="558" t="s">
        <v>482</v>
      </c>
      <c r="Y1264" s="252"/>
      <c r="Z1264" s="252"/>
      <c r="AA1264" s="252"/>
      <c r="AB1264" s="252" t="s">
        <v>483</v>
      </c>
      <c r="AC1264" s="252"/>
      <c r="AD1264" s="252"/>
      <c r="AE1264" s="252"/>
      <c r="AF1264" s="252" t="s">
        <v>484</v>
      </c>
      <c r="AG1264" s="252"/>
      <c r="AH1264" s="252"/>
      <c r="AI1264" s="533"/>
      <c r="BX1264" s="107"/>
    </row>
    <row r="1265" spans="1:76" s="40" customFormat="1" ht="15.75" customHeight="1">
      <c r="A1265" s="83" t="str">
        <f>IF(H1265="","×","")</f>
        <v/>
      </c>
      <c r="B1265" s="100"/>
      <c r="C1265" s="304">
        <f>IF(D1227="","",D1227)</f>
        <v>2</v>
      </c>
      <c r="D1265" s="226"/>
      <c r="E1265" s="226" t="str">
        <f>IF(G1227="","",G1227)</f>
        <v>砂質土</v>
      </c>
      <c r="F1265" s="226"/>
      <c r="G1265" s="226"/>
      <c r="H1265" s="225">
        <f>IF(J1227="","",J1227)</f>
        <v>3.4200000762939453</v>
      </c>
      <c r="I1265" s="225"/>
      <c r="J1265" s="225"/>
      <c r="K1265" s="349">
        <f t="shared" ref="K1265:K1294" si="135">AF1227*AD$1295</f>
        <v>359.9</v>
      </c>
      <c r="L1265" s="349"/>
      <c r="M1265" s="349"/>
      <c r="N1265" s="547"/>
      <c r="O1265" s="387">
        <f>IF(E1265="","",IF(E1265="粘性土",1,CHOOSE(AJ$1160,X$1155,X$1156,X$1157)))</f>
        <v>1</v>
      </c>
      <c r="P1265" s="349"/>
      <c r="Q1265" s="349">
        <f>IF(E1265="","",IF(E1265="粘性土",1,CHOOSE(AJ$1160,AB$1155,AB$1156,AB$1157)))</f>
        <v>0.8</v>
      </c>
      <c r="R1265" s="349"/>
      <c r="S1265" s="349">
        <f>IF(E1265="","",IF(E1265="粘性土",1,CHOOSE(AJ$1160,AF$1155,AF$1156,AF$1157)))</f>
        <v>0.7</v>
      </c>
      <c r="T1265" s="349"/>
      <c r="U1265" s="554">
        <f>IF(E1265="","",IF(E1265="粘性土",1,AJ$1173))</f>
        <v>0.995</v>
      </c>
      <c r="V1265" s="554"/>
      <c r="W1265" s="555"/>
      <c r="X1265" s="556">
        <f>IF(E1265="","",ROUND(K1265*O1265*U1265,1))</f>
        <v>358.1</v>
      </c>
      <c r="Y1265" s="557"/>
      <c r="Z1265" s="557"/>
      <c r="AA1265" s="557"/>
      <c r="AB1265" s="556">
        <f>IF(E1265="","",ROUND(K1265*Q1265*U1265,1))</f>
        <v>286.5</v>
      </c>
      <c r="AC1265" s="557"/>
      <c r="AD1265" s="557"/>
      <c r="AE1265" s="557"/>
      <c r="AF1265" s="556">
        <f>IF(E1265="","",ROUND(K1265*S1265*U1265,1))</f>
        <v>250.7</v>
      </c>
      <c r="AG1265" s="557"/>
      <c r="AH1265" s="557"/>
      <c r="AI1265" s="559"/>
      <c r="BX1265" s="107"/>
    </row>
    <row r="1266" spans="1:76" s="40" customFormat="1" ht="15.75" customHeight="1">
      <c r="A1266" s="83" t="str">
        <f>A1265</f>
        <v/>
      </c>
      <c r="B1266" s="100"/>
      <c r="C1266" s="265"/>
      <c r="D1266" s="266"/>
      <c r="E1266" s="266"/>
      <c r="F1266" s="266"/>
      <c r="G1266" s="266"/>
      <c r="H1266" s="231"/>
      <c r="I1266" s="231"/>
      <c r="J1266" s="231"/>
      <c r="K1266" s="264">
        <f t="shared" si="135"/>
        <v>648.4</v>
      </c>
      <c r="L1266" s="264"/>
      <c r="M1266" s="264"/>
      <c r="N1266" s="486"/>
      <c r="O1266" s="263">
        <f>O1265</f>
        <v>1</v>
      </c>
      <c r="P1266" s="264"/>
      <c r="Q1266" s="264">
        <f>Q1265</f>
        <v>0.8</v>
      </c>
      <c r="R1266" s="264"/>
      <c r="S1266" s="264">
        <f>S1265</f>
        <v>0.7</v>
      </c>
      <c r="T1266" s="264"/>
      <c r="U1266" s="554">
        <f t="shared" ref="U1266" si="136">U1265</f>
        <v>0.995</v>
      </c>
      <c r="V1266" s="554"/>
      <c r="W1266" s="555"/>
      <c r="X1266" s="550">
        <f>IF(E1265="","",ROUND(K1266*O1266*U1266,1))</f>
        <v>645.20000000000005</v>
      </c>
      <c r="Y1266" s="551"/>
      <c r="Z1266" s="551"/>
      <c r="AA1266" s="551"/>
      <c r="AB1266" s="550">
        <f>IF(E1265="","",ROUND(K1266*Q1266*U1266,1))</f>
        <v>516.1</v>
      </c>
      <c r="AC1266" s="551"/>
      <c r="AD1266" s="551"/>
      <c r="AE1266" s="551"/>
      <c r="AF1266" s="550">
        <f>IF(E1265="","",ROUND(K1266*S1266*U1266,1))</f>
        <v>451.6</v>
      </c>
      <c r="AG1266" s="551"/>
      <c r="AH1266" s="551"/>
      <c r="AI1266" s="552"/>
      <c r="BX1266" s="107"/>
    </row>
    <row r="1267" spans="1:76" s="40" customFormat="1" ht="15.75" customHeight="1">
      <c r="A1267" s="83" t="str">
        <f>IF(H1267="","×","")</f>
        <v/>
      </c>
      <c r="B1267" s="100"/>
      <c r="C1267" s="265">
        <f>IF(D1229="","",D1229)</f>
        <v>3</v>
      </c>
      <c r="D1267" s="266"/>
      <c r="E1267" s="266" t="str">
        <f>IF(G1229="","",G1229)</f>
        <v>粘性土</v>
      </c>
      <c r="F1267" s="266"/>
      <c r="G1267" s="266"/>
      <c r="H1267" s="231">
        <f>IF(J1229="","",J1229)</f>
        <v>3.1500000953674316</v>
      </c>
      <c r="I1267" s="231"/>
      <c r="J1267" s="231"/>
      <c r="K1267" s="264">
        <f t="shared" si="135"/>
        <v>0</v>
      </c>
      <c r="L1267" s="264"/>
      <c r="M1267" s="264"/>
      <c r="N1267" s="486"/>
      <c r="O1267" s="263">
        <f>IF(E1267="","",IF(E1267="粘性土",1,CHOOSE(AJ$1160,X$1155,X$1156,X$1157)))</f>
        <v>1</v>
      </c>
      <c r="P1267" s="264"/>
      <c r="Q1267" s="264">
        <f>IF(E1267="","",IF(E1267="粘性土",1,CHOOSE(AJ$1160,AB$1155,AB$1156,AB$1157)))</f>
        <v>1</v>
      </c>
      <c r="R1267" s="264"/>
      <c r="S1267" s="264">
        <f>IF(E1267="","",IF(E1267="粘性土",1,CHOOSE(AJ$1160,AF$1155,AF$1156,AF$1157)))</f>
        <v>1</v>
      </c>
      <c r="T1267" s="264"/>
      <c r="U1267" s="554">
        <f>IF(E1267="","",IF(E1267="粘性土",1,AJ$1173))</f>
        <v>1</v>
      </c>
      <c r="V1267" s="554"/>
      <c r="W1267" s="555"/>
      <c r="X1267" s="550">
        <f>IF(E1267="","",ROUND(K1267*O1267*U1267,1))</f>
        <v>0</v>
      </c>
      <c r="Y1267" s="551"/>
      <c r="Z1267" s="551"/>
      <c r="AA1267" s="551"/>
      <c r="AB1267" s="550">
        <f>IF(E1267="","",ROUND(K1267*Q1267*U1267,1))</f>
        <v>0</v>
      </c>
      <c r="AC1267" s="551"/>
      <c r="AD1267" s="551"/>
      <c r="AE1267" s="551"/>
      <c r="AF1267" s="550">
        <f>IF(E1267="","",ROUND(K1267*S1267*U1267,1))</f>
        <v>0</v>
      </c>
      <c r="AG1267" s="551"/>
      <c r="AH1267" s="551"/>
      <c r="AI1267" s="552"/>
      <c r="BX1267" s="107"/>
    </row>
    <row r="1268" spans="1:76" s="40" customFormat="1" ht="15.75" customHeight="1">
      <c r="A1268" s="83" t="str">
        <f>A1267</f>
        <v/>
      </c>
      <c r="B1268" s="100"/>
      <c r="C1268" s="265"/>
      <c r="D1268" s="266"/>
      <c r="E1268" s="266"/>
      <c r="F1268" s="266"/>
      <c r="G1268" s="266"/>
      <c r="H1268" s="231"/>
      <c r="I1268" s="231"/>
      <c r="J1268" s="231"/>
      <c r="K1268" s="264">
        <f t="shared" si="135"/>
        <v>0</v>
      </c>
      <c r="L1268" s="264"/>
      <c r="M1268" s="264"/>
      <c r="N1268" s="486"/>
      <c r="O1268" s="263">
        <f>O1267</f>
        <v>1</v>
      </c>
      <c r="P1268" s="264"/>
      <c r="Q1268" s="264">
        <f>Q1267</f>
        <v>1</v>
      </c>
      <c r="R1268" s="264"/>
      <c r="S1268" s="264">
        <f>S1267</f>
        <v>1</v>
      </c>
      <c r="T1268" s="264"/>
      <c r="U1268" s="554">
        <f t="shared" ref="U1268" si="137">U1267</f>
        <v>1</v>
      </c>
      <c r="V1268" s="554"/>
      <c r="W1268" s="555"/>
      <c r="X1268" s="550">
        <f>IF(E1267="","",ROUND(K1268*O1268*U1268,1))</f>
        <v>0</v>
      </c>
      <c r="Y1268" s="551"/>
      <c r="Z1268" s="551"/>
      <c r="AA1268" s="551"/>
      <c r="AB1268" s="550">
        <f>IF(E1267="","",ROUND(K1268*Q1268*U1268,1))</f>
        <v>0</v>
      </c>
      <c r="AC1268" s="551"/>
      <c r="AD1268" s="551"/>
      <c r="AE1268" s="551"/>
      <c r="AF1268" s="550">
        <f>IF(E1267="","",ROUND(K1268*S1268*U1268,1))</f>
        <v>0</v>
      </c>
      <c r="AG1268" s="551"/>
      <c r="AH1268" s="551"/>
      <c r="AI1268" s="552"/>
      <c r="BX1268" s="107"/>
    </row>
    <row r="1269" spans="1:76" s="40" customFormat="1" ht="15.75" customHeight="1">
      <c r="A1269" s="83" t="str">
        <f>IF(H1269="","×","")</f>
        <v/>
      </c>
      <c r="B1269" s="100"/>
      <c r="C1269" s="265">
        <f>IF(D1231="","",D1231)</f>
        <v>4</v>
      </c>
      <c r="D1269" s="266"/>
      <c r="E1269" s="266" t="str">
        <f>IF(G1231="","",G1231)</f>
        <v>粘性土</v>
      </c>
      <c r="F1269" s="266"/>
      <c r="G1269" s="266"/>
      <c r="H1269" s="231">
        <f>IF(J1231="","",J1231)</f>
        <v>5</v>
      </c>
      <c r="I1269" s="231"/>
      <c r="J1269" s="231"/>
      <c r="K1269" s="264">
        <f t="shared" si="135"/>
        <v>356.4</v>
      </c>
      <c r="L1269" s="264"/>
      <c r="M1269" s="264"/>
      <c r="N1269" s="486"/>
      <c r="O1269" s="263">
        <f>IF(E1269="","",IF(E1269="粘性土",1,CHOOSE(AJ$1160,X$1155,X$1156,X$1157)))</f>
        <v>1</v>
      </c>
      <c r="P1269" s="264"/>
      <c r="Q1269" s="264">
        <f>IF(E1269="","",IF(E1269="粘性土",1,CHOOSE(AJ$1160,AB$1155,AB$1156,AB$1157)))</f>
        <v>1</v>
      </c>
      <c r="R1269" s="264"/>
      <c r="S1269" s="264">
        <f>IF(E1269="","",IF(E1269="粘性土",1,CHOOSE(AJ$1160,AF$1155,AF$1156,AF$1157)))</f>
        <v>1</v>
      </c>
      <c r="T1269" s="264"/>
      <c r="U1269" s="554">
        <f>IF(E1269="","",IF(E1269="粘性土",1,AJ$1173))</f>
        <v>1</v>
      </c>
      <c r="V1269" s="554"/>
      <c r="W1269" s="555"/>
      <c r="X1269" s="550">
        <f>IF(E1269="","",ROUND(K1269*O1269*U1269,1))</f>
        <v>356.4</v>
      </c>
      <c r="Y1269" s="551"/>
      <c r="Z1269" s="551"/>
      <c r="AA1269" s="551"/>
      <c r="AB1269" s="550">
        <f>IF(E1269="","",ROUND(K1269*Q1269*U1269,1))</f>
        <v>356.4</v>
      </c>
      <c r="AC1269" s="551"/>
      <c r="AD1269" s="551"/>
      <c r="AE1269" s="551"/>
      <c r="AF1269" s="550">
        <f>IF(E1269="","",ROUND(K1269*S1269*U1269,1))</f>
        <v>356.4</v>
      </c>
      <c r="AG1269" s="551"/>
      <c r="AH1269" s="551"/>
      <c r="AI1269" s="552"/>
      <c r="BX1269" s="107"/>
    </row>
    <row r="1270" spans="1:76" s="40" customFormat="1" ht="15.75" customHeight="1">
      <c r="A1270" s="83" t="str">
        <f>A1269</f>
        <v/>
      </c>
      <c r="B1270" s="100"/>
      <c r="C1270" s="265"/>
      <c r="D1270" s="266"/>
      <c r="E1270" s="266"/>
      <c r="F1270" s="266"/>
      <c r="G1270" s="266"/>
      <c r="H1270" s="231"/>
      <c r="I1270" s="231"/>
      <c r="J1270" s="231"/>
      <c r="K1270" s="264">
        <f t="shared" si="135"/>
        <v>356.4</v>
      </c>
      <c r="L1270" s="264"/>
      <c r="M1270" s="264"/>
      <c r="N1270" s="486"/>
      <c r="O1270" s="263">
        <f>O1269</f>
        <v>1</v>
      </c>
      <c r="P1270" s="264"/>
      <c r="Q1270" s="264">
        <f>Q1269</f>
        <v>1</v>
      </c>
      <c r="R1270" s="264"/>
      <c r="S1270" s="264">
        <f>S1269</f>
        <v>1</v>
      </c>
      <c r="T1270" s="264"/>
      <c r="U1270" s="554">
        <f t="shared" ref="U1270" si="138">U1269</f>
        <v>1</v>
      </c>
      <c r="V1270" s="554"/>
      <c r="W1270" s="555"/>
      <c r="X1270" s="550">
        <f>IF(E1269="","",ROUND(K1270*O1270*U1270,1))</f>
        <v>356.4</v>
      </c>
      <c r="Y1270" s="551"/>
      <c r="Z1270" s="551"/>
      <c r="AA1270" s="551"/>
      <c r="AB1270" s="550">
        <f>IF(E1269="","",ROUND(K1270*Q1270*U1270,1))</f>
        <v>356.4</v>
      </c>
      <c r="AC1270" s="551"/>
      <c r="AD1270" s="551"/>
      <c r="AE1270" s="551"/>
      <c r="AF1270" s="550">
        <f>IF(E1269="","",ROUND(K1270*S1270*U1270,1))</f>
        <v>356.4</v>
      </c>
      <c r="AG1270" s="551"/>
      <c r="AH1270" s="551"/>
      <c r="AI1270" s="552"/>
      <c r="BX1270" s="107"/>
    </row>
    <row r="1271" spans="1:76" s="40" customFormat="1" ht="15.75" customHeight="1">
      <c r="A1271" s="83" t="str">
        <f>IF(H1271="","×","")</f>
        <v/>
      </c>
      <c r="B1271" s="100"/>
      <c r="C1271" s="265">
        <f>IF(D1233="","",D1233)</f>
        <v>5</v>
      </c>
      <c r="D1271" s="266"/>
      <c r="E1271" s="266" t="str">
        <f>IF(G1233="","",G1233)</f>
        <v>粘性土</v>
      </c>
      <c r="F1271" s="266"/>
      <c r="G1271" s="266"/>
      <c r="H1271" s="231">
        <f>IF(J1233="","",J1233)</f>
        <v>5</v>
      </c>
      <c r="I1271" s="231"/>
      <c r="J1271" s="231"/>
      <c r="K1271" s="264">
        <f t="shared" si="135"/>
        <v>720.9</v>
      </c>
      <c r="L1271" s="264"/>
      <c r="M1271" s="264"/>
      <c r="N1271" s="486"/>
      <c r="O1271" s="263">
        <f>IF(E1271="","",IF(E1271="粘性土",1,CHOOSE(AJ$1160,X$1155,X$1156,X$1157)))</f>
        <v>1</v>
      </c>
      <c r="P1271" s="264"/>
      <c r="Q1271" s="264">
        <f>IF(E1271="","",IF(E1271="粘性土",1,CHOOSE(AJ$1160,AB$1155,AB$1156,AB$1157)))</f>
        <v>1</v>
      </c>
      <c r="R1271" s="264"/>
      <c r="S1271" s="264">
        <f>IF(E1271="","",IF(E1271="粘性土",1,CHOOSE(AJ$1160,AF$1155,AF$1156,AF$1157)))</f>
        <v>1</v>
      </c>
      <c r="T1271" s="264"/>
      <c r="U1271" s="554">
        <f>IF(E1271="","",IF(E1271="粘性土",1,AJ$1173))</f>
        <v>1</v>
      </c>
      <c r="V1271" s="554"/>
      <c r="W1271" s="555"/>
      <c r="X1271" s="550">
        <f>IF(E1271="","",ROUND(K1271*O1271*U1271,1))</f>
        <v>720.9</v>
      </c>
      <c r="Y1271" s="551"/>
      <c r="Z1271" s="551"/>
      <c r="AA1271" s="551"/>
      <c r="AB1271" s="550">
        <f>IF(E1271="","",ROUND(K1271*Q1271*U1271,1))</f>
        <v>720.9</v>
      </c>
      <c r="AC1271" s="551"/>
      <c r="AD1271" s="551"/>
      <c r="AE1271" s="551"/>
      <c r="AF1271" s="550">
        <f>IF(E1271="","",ROUND(K1271*S1271*U1271,1))</f>
        <v>720.9</v>
      </c>
      <c r="AG1271" s="551"/>
      <c r="AH1271" s="551"/>
      <c r="AI1271" s="552"/>
      <c r="BX1271" s="107"/>
    </row>
    <row r="1272" spans="1:76" s="40" customFormat="1" ht="15.75" customHeight="1">
      <c r="A1272" s="83" t="str">
        <f>A1271</f>
        <v/>
      </c>
      <c r="B1272" s="100"/>
      <c r="C1272" s="265"/>
      <c r="D1272" s="266"/>
      <c r="E1272" s="266"/>
      <c r="F1272" s="266"/>
      <c r="G1272" s="266"/>
      <c r="H1272" s="231"/>
      <c r="I1272" s="231"/>
      <c r="J1272" s="231"/>
      <c r="K1272" s="264">
        <f t="shared" si="135"/>
        <v>720.9</v>
      </c>
      <c r="L1272" s="264"/>
      <c r="M1272" s="264"/>
      <c r="N1272" s="486"/>
      <c r="O1272" s="263">
        <f>O1271</f>
        <v>1</v>
      </c>
      <c r="P1272" s="264"/>
      <c r="Q1272" s="264">
        <f>Q1271</f>
        <v>1</v>
      </c>
      <c r="R1272" s="264"/>
      <c r="S1272" s="264">
        <f>S1271</f>
        <v>1</v>
      </c>
      <c r="T1272" s="264"/>
      <c r="U1272" s="554">
        <f t="shared" ref="U1272" si="139">U1271</f>
        <v>1</v>
      </c>
      <c r="V1272" s="554"/>
      <c r="W1272" s="555"/>
      <c r="X1272" s="550">
        <f>IF(E1271="","",ROUND(K1272*O1272*U1272,1))</f>
        <v>720.9</v>
      </c>
      <c r="Y1272" s="551"/>
      <c r="Z1272" s="551"/>
      <c r="AA1272" s="551"/>
      <c r="AB1272" s="550">
        <f>IF(E1271="","",ROUND(K1272*Q1272*U1272,1))</f>
        <v>720.9</v>
      </c>
      <c r="AC1272" s="551"/>
      <c r="AD1272" s="551"/>
      <c r="AE1272" s="551"/>
      <c r="AF1272" s="550">
        <f>IF(E1271="","",ROUND(K1272*S1272*U1272,1))</f>
        <v>720.9</v>
      </c>
      <c r="AG1272" s="551"/>
      <c r="AH1272" s="551"/>
      <c r="AI1272" s="552"/>
      <c r="BX1272" s="107"/>
    </row>
    <row r="1273" spans="1:76" s="40" customFormat="1" ht="15.75" customHeight="1">
      <c r="A1273" s="83" t="str">
        <f>IF(H1273="","×","")</f>
        <v/>
      </c>
      <c r="B1273" s="100"/>
      <c r="C1273" s="265">
        <f>IF(D1235="","",D1235)</f>
        <v>6</v>
      </c>
      <c r="D1273" s="266"/>
      <c r="E1273" s="266" t="str">
        <f>IF(G1235="","",G1235)</f>
        <v>粘性土</v>
      </c>
      <c r="F1273" s="266"/>
      <c r="G1273" s="266"/>
      <c r="H1273" s="231">
        <f>IF(J1235="","",J1235)</f>
        <v>5.1999998092651367</v>
      </c>
      <c r="I1273" s="231"/>
      <c r="J1273" s="231"/>
      <c r="K1273" s="264">
        <f t="shared" si="135"/>
        <v>1092.5999999999999</v>
      </c>
      <c r="L1273" s="264"/>
      <c r="M1273" s="264"/>
      <c r="N1273" s="486"/>
      <c r="O1273" s="263">
        <f>IF(E1273="","",IF(E1273="粘性土",1,CHOOSE(AJ$1160,X$1155,X$1156,X$1157)))</f>
        <v>1</v>
      </c>
      <c r="P1273" s="264"/>
      <c r="Q1273" s="264">
        <f>IF(E1273="","",IF(E1273="粘性土",1,CHOOSE(AJ$1160,AB$1155,AB$1156,AB$1157)))</f>
        <v>1</v>
      </c>
      <c r="R1273" s="264"/>
      <c r="S1273" s="264">
        <f>IF(E1273="","",IF(E1273="粘性土",1,CHOOSE(AJ$1160,AF$1155,AF$1156,AF$1157)))</f>
        <v>1</v>
      </c>
      <c r="T1273" s="264"/>
      <c r="U1273" s="554">
        <f>IF(E1273="","",IF(E1273="粘性土",1,AJ$1173))</f>
        <v>1</v>
      </c>
      <c r="V1273" s="554"/>
      <c r="W1273" s="555"/>
      <c r="X1273" s="550">
        <f>IF(E1273="","",ROUND(K1273*O1273*U1273,1))</f>
        <v>1092.5999999999999</v>
      </c>
      <c r="Y1273" s="551"/>
      <c r="Z1273" s="551"/>
      <c r="AA1273" s="551"/>
      <c r="AB1273" s="550">
        <f>IF(E1273="","",ROUND(K1273*Q1273*U1273,1))</f>
        <v>1092.5999999999999</v>
      </c>
      <c r="AC1273" s="551"/>
      <c r="AD1273" s="551"/>
      <c r="AE1273" s="551"/>
      <c r="AF1273" s="550">
        <f>IF(E1273="","",ROUND(K1273*S1273*U1273,1))</f>
        <v>1092.5999999999999</v>
      </c>
      <c r="AG1273" s="551"/>
      <c r="AH1273" s="551"/>
      <c r="AI1273" s="552"/>
      <c r="BX1273" s="107"/>
    </row>
    <row r="1274" spans="1:76" s="40" customFormat="1" ht="15.75" customHeight="1">
      <c r="A1274" s="83" t="str">
        <f>A1273</f>
        <v/>
      </c>
      <c r="B1274" s="100"/>
      <c r="C1274" s="265"/>
      <c r="D1274" s="266"/>
      <c r="E1274" s="266"/>
      <c r="F1274" s="266"/>
      <c r="G1274" s="266"/>
      <c r="H1274" s="231"/>
      <c r="I1274" s="231"/>
      <c r="J1274" s="231"/>
      <c r="K1274" s="264">
        <f t="shared" si="135"/>
        <v>1092.5999999999999</v>
      </c>
      <c r="L1274" s="264"/>
      <c r="M1274" s="264"/>
      <c r="N1274" s="486"/>
      <c r="O1274" s="263">
        <f>O1273</f>
        <v>1</v>
      </c>
      <c r="P1274" s="264"/>
      <c r="Q1274" s="264">
        <f>Q1273</f>
        <v>1</v>
      </c>
      <c r="R1274" s="264"/>
      <c r="S1274" s="264">
        <f>S1273</f>
        <v>1</v>
      </c>
      <c r="T1274" s="264"/>
      <c r="U1274" s="554">
        <f t="shared" ref="U1274" si="140">U1273</f>
        <v>1</v>
      </c>
      <c r="V1274" s="554"/>
      <c r="W1274" s="555"/>
      <c r="X1274" s="550">
        <f>IF(E1273="","",ROUND(K1274*O1274*U1274,1))</f>
        <v>1092.5999999999999</v>
      </c>
      <c r="Y1274" s="551"/>
      <c r="Z1274" s="551"/>
      <c r="AA1274" s="551"/>
      <c r="AB1274" s="550">
        <f>IF(E1273="","",ROUND(K1274*Q1274*U1274,1))</f>
        <v>1092.5999999999999</v>
      </c>
      <c r="AC1274" s="551"/>
      <c r="AD1274" s="551"/>
      <c r="AE1274" s="551"/>
      <c r="AF1274" s="550">
        <f>IF(E1273="","",ROUND(K1274*S1274*U1274,1))</f>
        <v>1092.5999999999999</v>
      </c>
      <c r="AG1274" s="551"/>
      <c r="AH1274" s="551"/>
      <c r="AI1274" s="552"/>
      <c r="BX1274" s="107"/>
    </row>
    <row r="1275" spans="1:76" s="40" customFormat="1" ht="15.75" customHeight="1">
      <c r="A1275" s="83" t="str">
        <f>IF(H1275="","×","")</f>
        <v/>
      </c>
      <c r="B1275" s="100"/>
      <c r="C1275" s="265">
        <f>IF(D1237="","",D1237)</f>
        <v>7</v>
      </c>
      <c r="D1275" s="266"/>
      <c r="E1275" s="266" t="str">
        <f>IF(G1237="","",G1237)</f>
        <v>粘性土</v>
      </c>
      <c r="F1275" s="266"/>
      <c r="G1275" s="266"/>
      <c r="H1275" s="231">
        <f>IF(J1237="","",J1237)</f>
        <v>2.5499999523162842</v>
      </c>
      <c r="I1275" s="231"/>
      <c r="J1275" s="231"/>
      <c r="K1275" s="264">
        <f t="shared" si="135"/>
        <v>288</v>
      </c>
      <c r="L1275" s="264"/>
      <c r="M1275" s="264"/>
      <c r="N1275" s="486"/>
      <c r="O1275" s="263">
        <f>IF(E1275="","",IF(E1275="粘性土",1,CHOOSE(AJ$1160,X$1155,X$1156,X$1157)))</f>
        <v>1</v>
      </c>
      <c r="P1275" s="264"/>
      <c r="Q1275" s="264">
        <f>IF(E1275="","",IF(E1275="粘性土",1,CHOOSE(AJ$1160,AB$1155,AB$1156,AB$1157)))</f>
        <v>1</v>
      </c>
      <c r="R1275" s="264"/>
      <c r="S1275" s="264">
        <f>IF(E1275="","",IF(E1275="粘性土",1,CHOOSE(AJ$1160,AF$1155,AF$1156,AF$1157)))</f>
        <v>1</v>
      </c>
      <c r="T1275" s="264"/>
      <c r="U1275" s="554">
        <f>IF(E1275="","",IF(E1275="粘性土",1,AJ$1173))</f>
        <v>1</v>
      </c>
      <c r="V1275" s="554"/>
      <c r="W1275" s="555"/>
      <c r="X1275" s="550">
        <f>IF(E1275="","",ROUND(K1275*O1275*U1275,1))</f>
        <v>288</v>
      </c>
      <c r="Y1275" s="551"/>
      <c r="Z1275" s="551"/>
      <c r="AA1275" s="551"/>
      <c r="AB1275" s="550">
        <f>IF(E1275="","",ROUND(K1275*Q1275*U1275,1))</f>
        <v>288</v>
      </c>
      <c r="AC1275" s="551"/>
      <c r="AD1275" s="551"/>
      <c r="AE1275" s="551"/>
      <c r="AF1275" s="550">
        <f>IF(E1275="","",ROUND(K1275*S1275*U1275,1))</f>
        <v>288</v>
      </c>
      <c r="AG1275" s="551"/>
      <c r="AH1275" s="551"/>
      <c r="AI1275" s="552"/>
      <c r="BX1275" s="107"/>
    </row>
    <row r="1276" spans="1:76" s="40" customFormat="1" ht="15.75" customHeight="1">
      <c r="A1276" s="83" t="str">
        <f>A1275</f>
        <v/>
      </c>
      <c r="B1276" s="100"/>
      <c r="C1276" s="265"/>
      <c r="D1276" s="266"/>
      <c r="E1276" s="266"/>
      <c r="F1276" s="266"/>
      <c r="G1276" s="266"/>
      <c r="H1276" s="231"/>
      <c r="I1276" s="231"/>
      <c r="J1276" s="231"/>
      <c r="K1276" s="264">
        <f t="shared" si="135"/>
        <v>288</v>
      </c>
      <c r="L1276" s="264"/>
      <c r="M1276" s="264"/>
      <c r="N1276" s="486"/>
      <c r="O1276" s="263">
        <f>O1275</f>
        <v>1</v>
      </c>
      <c r="P1276" s="264"/>
      <c r="Q1276" s="264">
        <f>Q1275</f>
        <v>1</v>
      </c>
      <c r="R1276" s="264"/>
      <c r="S1276" s="264">
        <f>S1275</f>
        <v>1</v>
      </c>
      <c r="T1276" s="264"/>
      <c r="U1276" s="554">
        <f t="shared" ref="U1276:U1294" si="141">U1275</f>
        <v>1</v>
      </c>
      <c r="V1276" s="554"/>
      <c r="W1276" s="555"/>
      <c r="X1276" s="550">
        <f>IF(E1275="","",ROUND(K1276*O1276*U1276,1))</f>
        <v>288</v>
      </c>
      <c r="Y1276" s="551"/>
      <c r="Z1276" s="551"/>
      <c r="AA1276" s="551"/>
      <c r="AB1276" s="550">
        <f>IF(E1275="","",ROUND(K1276*Q1276*U1276,1))</f>
        <v>288</v>
      </c>
      <c r="AC1276" s="551"/>
      <c r="AD1276" s="551"/>
      <c r="AE1276" s="551"/>
      <c r="AF1276" s="550">
        <f>IF(E1275="","",ROUND(K1276*S1276*U1276,1))</f>
        <v>288</v>
      </c>
      <c r="AG1276" s="551"/>
      <c r="AH1276" s="551"/>
      <c r="AI1276" s="552"/>
      <c r="BX1276" s="107"/>
    </row>
    <row r="1277" spans="1:76" s="40" customFormat="1" ht="15.75" customHeight="1">
      <c r="A1277" s="83" t="str">
        <f>IF(H1277="","×","")</f>
        <v/>
      </c>
      <c r="B1277" s="100"/>
      <c r="C1277" s="265">
        <f>IF(D1239="","",D1239)</f>
        <v>8</v>
      </c>
      <c r="D1277" s="266"/>
      <c r="E1277" s="266" t="str">
        <f>IF(G1239="","",G1239)</f>
        <v>粘性土</v>
      </c>
      <c r="F1277" s="266"/>
      <c r="G1277" s="266"/>
      <c r="H1277" s="231">
        <f>IF(J1239="","",J1239)</f>
        <v>3.7799999713897705</v>
      </c>
      <c r="I1277" s="231"/>
      <c r="J1277" s="231"/>
      <c r="K1277" s="264">
        <f t="shared" si="135"/>
        <v>891</v>
      </c>
      <c r="L1277" s="264"/>
      <c r="M1277" s="264"/>
      <c r="N1277" s="486"/>
      <c r="O1277" s="263">
        <f>IF(E1277="","",IF(E1277="粘性土",1,CHOOSE(AJ$1160,X$1155,X$1156,X$1157)))</f>
        <v>1</v>
      </c>
      <c r="P1277" s="264"/>
      <c r="Q1277" s="264">
        <f>IF(E1277="","",IF(E1277="粘性土",1,CHOOSE(AJ$1160,AB$1155,AB$1156,AB$1157)))</f>
        <v>1</v>
      </c>
      <c r="R1277" s="264"/>
      <c r="S1277" s="264">
        <f>IF(E1277="","",IF(E1277="粘性土",1,CHOOSE(AJ$1160,AF$1155,AF$1156,AF$1157)))</f>
        <v>1</v>
      </c>
      <c r="T1277" s="264"/>
      <c r="U1277" s="554">
        <f>IF(E1277="","",IF(E1277="粘性土",1,AJ$1173))</f>
        <v>1</v>
      </c>
      <c r="V1277" s="554"/>
      <c r="W1277" s="555"/>
      <c r="X1277" s="550">
        <f>IF(E1277="","",ROUND(K1277*O1277*U1277,1))</f>
        <v>891</v>
      </c>
      <c r="Y1277" s="551"/>
      <c r="Z1277" s="551"/>
      <c r="AA1277" s="551"/>
      <c r="AB1277" s="550">
        <f>IF(E1277="","",ROUND(K1277*Q1277*U1277,1))</f>
        <v>891</v>
      </c>
      <c r="AC1277" s="551"/>
      <c r="AD1277" s="551"/>
      <c r="AE1277" s="551"/>
      <c r="AF1277" s="550">
        <f>IF(E1277="","",ROUND(K1277*S1277*U1277,1))</f>
        <v>891</v>
      </c>
      <c r="AG1277" s="551"/>
      <c r="AH1277" s="551"/>
      <c r="AI1277" s="552"/>
      <c r="BX1277" s="107"/>
    </row>
    <row r="1278" spans="1:76" s="40" customFormat="1" ht="15.75" customHeight="1">
      <c r="A1278" s="83" t="str">
        <f>A1277</f>
        <v/>
      </c>
      <c r="B1278" s="100"/>
      <c r="C1278" s="265"/>
      <c r="D1278" s="266"/>
      <c r="E1278" s="266"/>
      <c r="F1278" s="266"/>
      <c r="G1278" s="266"/>
      <c r="H1278" s="231"/>
      <c r="I1278" s="231"/>
      <c r="J1278" s="231"/>
      <c r="K1278" s="264">
        <f t="shared" si="135"/>
        <v>891</v>
      </c>
      <c r="L1278" s="264"/>
      <c r="M1278" s="264"/>
      <c r="N1278" s="486"/>
      <c r="O1278" s="263">
        <f t="shared" ref="O1278" si="142">O1277</f>
        <v>1</v>
      </c>
      <c r="P1278" s="264"/>
      <c r="Q1278" s="264">
        <f t="shared" ref="Q1278" si="143">Q1277</f>
        <v>1</v>
      </c>
      <c r="R1278" s="264"/>
      <c r="S1278" s="264">
        <f t="shared" ref="S1278" si="144">S1277</f>
        <v>1</v>
      </c>
      <c r="T1278" s="264"/>
      <c r="U1278" s="554">
        <f t="shared" si="141"/>
        <v>1</v>
      </c>
      <c r="V1278" s="554"/>
      <c r="W1278" s="555"/>
      <c r="X1278" s="550">
        <f>IF(E1277="","",ROUND(K1278*O1278*U1278,1))</f>
        <v>891</v>
      </c>
      <c r="Y1278" s="551"/>
      <c r="Z1278" s="551"/>
      <c r="AA1278" s="551"/>
      <c r="AB1278" s="550">
        <f>IF(E1277="","",ROUND(K1278*Q1278*U1278,1))</f>
        <v>891</v>
      </c>
      <c r="AC1278" s="551"/>
      <c r="AD1278" s="551"/>
      <c r="AE1278" s="551"/>
      <c r="AF1278" s="550">
        <f>IF(E1277="","",ROUND(K1278*S1278*U1278,1))</f>
        <v>891</v>
      </c>
      <c r="AG1278" s="551"/>
      <c r="AH1278" s="551"/>
      <c r="AI1278" s="552"/>
      <c r="BX1278" s="107"/>
    </row>
    <row r="1279" spans="1:76" s="40" customFormat="1" ht="15.75" customHeight="1">
      <c r="A1279" s="83" t="str">
        <f>IF(H1279="","×","")</f>
        <v/>
      </c>
      <c r="B1279" s="100"/>
      <c r="C1279" s="265">
        <f>IF(D1241="","",D1241)</f>
        <v>9</v>
      </c>
      <c r="D1279" s="266"/>
      <c r="E1279" s="266" t="str">
        <f>IF(G1241="","",G1241)</f>
        <v>砂礫</v>
      </c>
      <c r="F1279" s="266"/>
      <c r="G1279" s="266"/>
      <c r="H1279" s="231">
        <f>IF(J1241="","",J1241)</f>
        <v>1.8999999761581421</v>
      </c>
      <c r="I1279" s="231"/>
      <c r="J1279" s="231"/>
      <c r="K1279" s="264">
        <f t="shared" si="135"/>
        <v>2391.6</v>
      </c>
      <c r="L1279" s="264"/>
      <c r="M1279" s="264"/>
      <c r="N1279" s="486"/>
      <c r="O1279" s="263">
        <f>IF(E1279="","",IF(E1279="粘性土",1,CHOOSE(AJ$1160,X$1155,X$1156,X$1157)))</f>
        <v>1</v>
      </c>
      <c r="P1279" s="264"/>
      <c r="Q1279" s="264">
        <f>IF(E1279="","",IF(E1279="粘性土",1,CHOOSE(AJ$1160,AB$1155,AB$1156,AB$1157)))</f>
        <v>0.8</v>
      </c>
      <c r="R1279" s="264"/>
      <c r="S1279" s="264">
        <f>IF(E1279="","",IF(E1279="粘性土",1,CHOOSE(AJ$1160,AF$1155,AF$1156,AF$1157)))</f>
        <v>0.7</v>
      </c>
      <c r="T1279" s="264"/>
      <c r="U1279" s="554">
        <f>IF(E1279="","",IF(E1279="粘性土",1,AJ$1173))</f>
        <v>0.995</v>
      </c>
      <c r="V1279" s="554"/>
      <c r="W1279" s="555"/>
      <c r="X1279" s="550">
        <f>IF(E1279="","",ROUND(K1279*O1279*U1279,1))</f>
        <v>2379.6</v>
      </c>
      <c r="Y1279" s="551"/>
      <c r="Z1279" s="551"/>
      <c r="AA1279" s="551"/>
      <c r="AB1279" s="550">
        <f>IF(E1279="","",ROUND(K1279*Q1279*U1279,1))</f>
        <v>1903.7</v>
      </c>
      <c r="AC1279" s="551"/>
      <c r="AD1279" s="551"/>
      <c r="AE1279" s="551"/>
      <c r="AF1279" s="550">
        <f>IF(E1279="","",ROUND(K1279*S1279*U1279,1))</f>
        <v>1665.7</v>
      </c>
      <c r="AG1279" s="551"/>
      <c r="AH1279" s="551"/>
      <c r="AI1279" s="552"/>
      <c r="BX1279" s="107"/>
    </row>
    <row r="1280" spans="1:76" s="40" customFormat="1" ht="15.75" customHeight="1">
      <c r="A1280" s="83" t="str">
        <f>A1279</f>
        <v/>
      </c>
      <c r="B1280" s="100"/>
      <c r="C1280" s="265"/>
      <c r="D1280" s="266"/>
      <c r="E1280" s="266"/>
      <c r="F1280" s="266"/>
      <c r="G1280" s="266"/>
      <c r="H1280" s="231"/>
      <c r="I1280" s="231"/>
      <c r="J1280" s="231"/>
      <c r="K1280" s="264">
        <f t="shared" si="135"/>
        <v>2601.9</v>
      </c>
      <c r="L1280" s="264"/>
      <c r="M1280" s="264"/>
      <c r="N1280" s="486"/>
      <c r="O1280" s="263">
        <f t="shared" ref="O1280" si="145">O1279</f>
        <v>1</v>
      </c>
      <c r="P1280" s="264"/>
      <c r="Q1280" s="264">
        <f t="shared" ref="Q1280" si="146">Q1279</f>
        <v>0.8</v>
      </c>
      <c r="R1280" s="264"/>
      <c r="S1280" s="264">
        <f t="shared" ref="S1280" si="147">S1279</f>
        <v>0.7</v>
      </c>
      <c r="T1280" s="264"/>
      <c r="U1280" s="554">
        <f t="shared" si="141"/>
        <v>0.995</v>
      </c>
      <c r="V1280" s="554"/>
      <c r="W1280" s="555"/>
      <c r="X1280" s="550">
        <f>IF(E1279="","",ROUND(K1280*O1280*U1280,1))</f>
        <v>2588.9</v>
      </c>
      <c r="Y1280" s="551"/>
      <c r="Z1280" s="551"/>
      <c r="AA1280" s="551"/>
      <c r="AB1280" s="550">
        <f>IF(E1279="","",ROUND(K1280*Q1280*U1280,1))</f>
        <v>2071.1</v>
      </c>
      <c r="AC1280" s="551"/>
      <c r="AD1280" s="551"/>
      <c r="AE1280" s="551"/>
      <c r="AF1280" s="550">
        <f>IF(E1279="","",ROUND(K1280*S1280*U1280,1))</f>
        <v>1812.2</v>
      </c>
      <c r="AG1280" s="551"/>
      <c r="AH1280" s="551"/>
      <c r="AI1280" s="552"/>
      <c r="BX1280" s="107"/>
    </row>
    <row r="1281" spans="1:76" s="40" customFormat="1" ht="15.75" customHeight="1">
      <c r="A1281" s="83" t="str">
        <f>IF(H1281="","×","")</f>
        <v>×</v>
      </c>
      <c r="B1281" s="100"/>
      <c r="C1281" s="265" t="str">
        <f>IF(D1243="","",D1243)</f>
        <v/>
      </c>
      <c r="D1281" s="266"/>
      <c r="E1281" s="266" t="str">
        <f>IF(G1243="","",G1243)</f>
        <v/>
      </c>
      <c r="F1281" s="266"/>
      <c r="G1281" s="266"/>
      <c r="H1281" s="231" t="str">
        <f>IF(J1243="","",J1243)</f>
        <v/>
      </c>
      <c r="I1281" s="231"/>
      <c r="J1281" s="231"/>
      <c r="K1281" s="264">
        <f t="shared" si="135"/>
        <v>705.1</v>
      </c>
      <c r="L1281" s="264"/>
      <c r="M1281" s="264"/>
      <c r="N1281" s="486"/>
      <c r="O1281" s="263" t="str">
        <f>IF(E1281="","",IF(E1281="粘性土",1,CHOOSE(AJ$1160,X$1155,X$1156,X$1157)))</f>
        <v/>
      </c>
      <c r="P1281" s="264"/>
      <c r="Q1281" s="264" t="str">
        <f>IF(E1281="","",IF(E1281="粘性土",1,CHOOSE(AJ$1160,AB$1155,AB$1156,AB$1157)))</f>
        <v/>
      </c>
      <c r="R1281" s="264"/>
      <c r="S1281" s="264" t="str">
        <f>IF(E1281="","",IF(E1281="粘性土",1,CHOOSE(AJ$1160,AF$1155,AF$1156,AF$1157)))</f>
        <v/>
      </c>
      <c r="T1281" s="264"/>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c r="BX1281" s="107"/>
    </row>
    <row r="1282" spans="1:76" s="40" customFormat="1" ht="15.75" customHeight="1">
      <c r="A1282" s="83" t="str">
        <f>A1281</f>
        <v>×</v>
      </c>
      <c r="B1282" s="100"/>
      <c r="C1282" s="265"/>
      <c r="D1282" s="266"/>
      <c r="E1282" s="266"/>
      <c r="F1282" s="266"/>
      <c r="G1282" s="266"/>
      <c r="H1282" s="231"/>
      <c r="I1282" s="231"/>
      <c r="J1282" s="231"/>
      <c r="K1282" s="264">
        <f t="shared" si="135"/>
        <v>705.1</v>
      </c>
      <c r="L1282" s="264"/>
      <c r="M1282" s="264"/>
      <c r="N1282" s="486"/>
      <c r="O1282" s="263" t="str">
        <f t="shared" ref="O1282" si="148">O1281</f>
        <v/>
      </c>
      <c r="P1282" s="264"/>
      <c r="Q1282" s="264" t="str">
        <f t="shared" ref="Q1282" si="149">Q1281</f>
        <v/>
      </c>
      <c r="R1282" s="264"/>
      <c r="S1282" s="264" t="str">
        <f t="shared" ref="S1282" si="150">S1281</f>
        <v/>
      </c>
      <c r="T1282" s="264"/>
      <c r="U1282" s="554" t="str">
        <f t="shared" si="141"/>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c r="BX1282" s="107"/>
    </row>
    <row r="1283" spans="1:76" s="40" customFormat="1" ht="15.75" customHeight="1">
      <c r="A1283" s="83" t="str">
        <f>IF(H1283="","×","")</f>
        <v>×</v>
      </c>
      <c r="B1283" s="100"/>
      <c r="C1283" s="265" t="str">
        <f>IF(D1245="","",D1245)</f>
        <v/>
      </c>
      <c r="D1283" s="266"/>
      <c r="E1283" s="266" t="str">
        <f>IF(G1245="","",G1245)</f>
        <v/>
      </c>
      <c r="F1283" s="266"/>
      <c r="G1283" s="266"/>
      <c r="H1283" s="231" t="str">
        <f>IF(J1245="","",J1245)</f>
        <v/>
      </c>
      <c r="I1283" s="231"/>
      <c r="J1283" s="231"/>
      <c r="K1283" s="264">
        <f t="shared" si="135"/>
        <v>705.1</v>
      </c>
      <c r="L1283" s="264"/>
      <c r="M1283" s="264"/>
      <c r="N1283" s="486"/>
      <c r="O1283" s="263" t="str">
        <f>IF(E1283="","",IF(E1283="粘性土",1,CHOOSE(AJ$1160,X$1155,X$1156,X$1157)))</f>
        <v/>
      </c>
      <c r="P1283" s="264"/>
      <c r="Q1283" s="264" t="str">
        <f>IF(E1283="","",IF(E1283="粘性土",1,CHOOSE(AJ$1160,AB$1155,AB$1156,AB$1157)))</f>
        <v/>
      </c>
      <c r="R1283" s="264"/>
      <c r="S1283" s="264" t="str">
        <f>IF(E1283="","",IF(E1283="粘性土",1,CHOOSE(AJ$1160,AF$1155,AF$1156,AF$1157)))</f>
        <v/>
      </c>
      <c r="T1283" s="264"/>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c r="BX1283" s="107"/>
    </row>
    <row r="1284" spans="1:76" s="40" customFormat="1" ht="15.75" customHeight="1">
      <c r="A1284" s="83" t="str">
        <f>A1283</f>
        <v>×</v>
      </c>
      <c r="B1284" s="100"/>
      <c r="C1284" s="265"/>
      <c r="D1284" s="266"/>
      <c r="E1284" s="266"/>
      <c r="F1284" s="266"/>
      <c r="G1284" s="266"/>
      <c r="H1284" s="231"/>
      <c r="I1284" s="231"/>
      <c r="J1284" s="231"/>
      <c r="K1284" s="264">
        <f t="shared" si="135"/>
        <v>705.1</v>
      </c>
      <c r="L1284" s="264"/>
      <c r="M1284" s="264"/>
      <c r="N1284" s="486"/>
      <c r="O1284" s="263" t="str">
        <f t="shared" ref="O1284" si="151">O1283</f>
        <v/>
      </c>
      <c r="P1284" s="264"/>
      <c r="Q1284" s="264" t="str">
        <f t="shared" ref="Q1284" si="152">Q1283</f>
        <v/>
      </c>
      <c r="R1284" s="264"/>
      <c r="S1284" s="264" t="str">
        <f t="shared" ref="S1284" si="153">S1283</f>
        <v/>
      </c>
      <c r="T1284" s="264"/>
      <c r="U1284" s="554" t="str">
        <f t="shared" si="141"/>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c r="BX1284" s="107"/>
    </row>
    <row r="1285" spans="1:76" s="40" customFormat="1" ht="15.75" customHeight="1">
      <c r="A1285" s="83" t="str">
        <f>IF(H1285="","×","")</f>
        <v>×</v>
      </c>
      <c r="B1285" s="100"/>
      <c r="C1285" s="265" t="str">
        <f>IF(D1247="","",D1247)</f>
        <v/>
      </c>
      <c r="D1285" s="266"/>
      <c r="E1285" s="266" t="str">
        <f>IF(G1247="","",G1247)</f>
        <v/>
      </c>
      <c r="F1285" s="266"/>
      <c r="G1285" s="266"/>
      <c r="H1285" s="231" t="str">
        <f>IF(J1247="","",J1247)</f>
        <v/>
      </c>
      <c r="I1285" s="231"/>
      <c r="J1285" s="231"/>
      <c r="K1285" s="264">
        <f t="shared" si="135"/>
        <v>705.1</v>
      </c>
      <c r="L1285" s="264"/>
      <c r="M1285" s="264"/>
      <c r="N1285" s="486"/>
      <c r="O1285" s="263" t="str">
        <f>IF(E1285="","",IF(E1285="粘性土",1,CHOOSE(AJ$1160,X$1155,X$1156,X$1157)))</f>
        <v/>
      </c>
      <c r="P1285" s="264"/>
      <c r="Q1285" s="264" t="str">
        <f>IF(E1285="","",IF(E1285="粘性土",1,CHOOSE(AJ$1160,AB$1155,AB$1156,AB$1157)))</f>
        <v/>
      </c>
      <c r="R1285" s="264"/>
      <c r="S1285" s="264" t="str">
        <f>IF(E1285="","",IF(E1285="粘性土",1,CHOOSE(AJ$1160,AF$1155,AF$1156,AF$1157)))</f>
        <v/>
      </c>
      <c r="T1285" s="264"/>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c r="BX1285" s="107"/>
    </row>
    <row r="1286" spans="1:76" s="40" customFormat="1" ht="15.75" customHeight="1">
      <c r="A1286" s="83" t="str">
        <f>A1285</f>
        <v>×</v>
      </c>
      <c r="B1286" s="100"/>
      <c r="C1286" s="265"/>
      <c r="D1286" s="266"/>
      <c r="E1286" s="266"/>
      <c r="F1286" s="266"/>
      <c r="G1286" s="266"/>
      <c r="H1286" s="231"/>
      <c r="I1286" s="231"/>
      <c r="J1286" s="231"/>
      <c r="K1286" s="264">
        <f t="shared" si="135"/>
        <v>705.1</v>
      </c>
      <c r="L1286" s="264"/>
      <c r="M1286" s="264"/>
      <c r="N1286" s="486"/>
      <c r="O1286" s="263" t="str">
        <f t="shared" ref="O1286" si="154">O1285</f>
        <v/>
      </c>
      <c r="P1286" s="264"/>
      <c r="Q1286" s="264" t="str">
        <f t="shared" ref="Q1286" si="155">Q1285</f>
        <v/>
      </c>
      <c r="R1286" s="264"/>
      <c r="S1286" s="264" t="str">
        <f t="shared" ref="S1286" si="156">S1285</f>
        <v/>
      </c>
      <c r="T1286" s="264"/>
      <c r="U1286" s="554" t="str">
        <f t="shared" si="141"/>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c r="BX1286" s="107"/>
    </row>
    <row r="1287" spans="1:76" s="40" customFormat="1" ht="15.75" customHeight="1">
      <c r="A1287" s="83" t="str">
        <f>IF(H1287="","×","")</f>
        <v>×</v>
      </c>
      <c r="B1287" s="100"/>
      <c r="C1287" s="265" t="str">
        <f>IF(D1249="","",D1249)</f>
        <v/>
      </c>
      <c r="D1287" s="266"/>
      <c r="E1287" s="266" t="str">
        <f>IF(G1249="","",G1249)</f>
        <v/>
      </c>
      <c r="F1287" s="266"/>
      <c r="G1287" s="266"/>
      <c r="H1287" s="231" t="str">
        <f>IF(J1249="","",J1249)</f>
        <v/>
      </c>
      <c r="I1287" s="231"/>
      <c r="J1287" s="231"/>
      <c r="K1287" s="264">
        <f t="shared" si="135"/>
        <v>705.1</v>
      </c>
      <c r="L1287" s="264"/>
      <c r="M1287" s="264"/>
      <c r="N1287" s="486"/>
      <c r="O1287" s="263" t="str">
        <f>IF(E1287="","",IF(E1287="粘性土",1,CHOOSE(AJ$1160,X$1155,X$1156,X$1157)))</f>
        <v/>
      </c>
      <c r="P1287" s="264"/>
      <c r="Q1287" s="264" t="str">
        <f>IF(E1287="","",IF(E1287="粘性土",1,CHOOSE(AJ$1160,AB$1155,AB$1156,AB$1157)))</f>
        <v/>
      </c>
      <c r="R1287" s="264"/>
      <c r="S1287" s="264" t="str">
        <f>IF(E1287="","",IF(E1287="粘性土",1,CHOOSE(AJ$1160,AF$1155,AF$1156,AF$1157)))</f>
        <v/>
      </c>
      <c r="T1287" s="264"/>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c r="BX1287" s="107"/>
    </row>
    <row r="1288" spans="1:76" s="40" customFormat="1" ht="15.75" customHeight="1">
      <c r="A1288" s="83" t="str">
        <f>A1287</f>
        <v>×</v>
      </c>
      <c r="B1288" s="100"/>
      <c r="C1288" s="265"/>
      <c r="D1288" s="266"/>
      <c r="E1288" s="266"/>
      <c r="F1288" s="266"/>
      <c r="G1288" s="266"/>
      <c r="H1288" s="231"/>
      <c r="I1288" s="231"/>
      <c r="J1288" s="231"/>
      <c r="K1288" s="264">
        <f t="shared" si="135"/>
        <v>705.1</v>
      </c>
      <c r="L1288" s="264"/>
      <c r="M1288" s="264"/>
      <c r="N1288" s="486"/>
      <c r="O1288" s="263" t="str">
        <f>IF(E1288="","",IF(E1288="粘性土",1,CHOOSE(AJ$1160,X$1155,X$1156,X$1157)))</f>
        <v/>
      </c>
      <c r="P1288" s="264"/>
      <c r="Q1288" s="264" t="str">
        <f>IF(E1288="","",IF(E1288="粘性土",1,CHOOSE(AJ$1160,AB$1155,AB$1156,AB$1157)))</f>
        <v/>
      </c>
      <c r="R1288" s="264"/>
      <c r="S1288" s="264" t="str">
        <f>IF(E1288="","",IF(E1288="粘性土",1,CHOOSE(AJ$1160,AF$1155,AF$1156,AF$1157)))</f>
        <v/>
      </c>
      <c r="T1288" s="264"/>
      <c r="U1288" s="554" t="str">
        <f t="shared" si="141"/>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c r="BX1288" s="107"/>
    </row>
    <row r="1289" spans="1:76" s="40" customFormat="1" ht="15.75" customHeight="1">
      <c r="A1289" s="83" t="str">
        <f>IF(H1289="","×","")</f>
        <v>×</v>
      </c>
      <c r="B1289" s="100"/>
      <c r="C1289" s="265" t="str">
        <f>IF(D1251="","",D1251)</f>
        <v/>
      </c>
      <c r="D1289" s="266"/>
      <c r="E1289" s="266" t="str">
        <f>IF(G1251="","",G1251)</f>
        <v/>
      </c>
      <c r="F1289" s="266"/>
      <c r="G1289" s="266"/>
      <c r="H1289" s="231" t="str">
        <f>IF(J1251="","",J1251)</f>
        <v/>
      </c>
      <c r="I1289" s="231"/>
      <c r="J1289" s="231"/>
      <c r="K1289" s="264">
        <f t="shared" si="135"/>
        <v>705.1</v>
      </c>
      <c r="L1289" s="264"/>
      <c r="M1289" s="264"/>
      <c r="N1289" s="486"/>
      <c r="O1289" s="263" t="str">
        <f>O1288</f>
        <v/>
      </c>
      <c r="P1289" s="264"/>
      <c r="Q1289" s="264" t="str">
        <f>Q1288</f>
        <v/>
      </c>
      <c r="R1289" s="264"/>
      <c r="S1289" s="264" t="str">
        <f>S1288</f>
        <v/>
      </c>
      <c r="T1289" s="264"/>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c r="BX1289" s="107"/>
    </row>
    <row r="1290" spans="1:76" s="40" customFormat="1" ht="15.75" customHeight="1">
      <c r="A1290" s="83" t="str">
        <f>A1289</f>
        <v>×</v>
      </c>
      <c r="B1290" s="100"/>
      <c r="C1290" s="265"/>
      <c r="D1290" s="266"/>
      <c r="E1290" s="266"/>
      <c r="F1290" s="266"/>
      <c r="G1290" s="266"/>
      <c r="H1290" s="231"/>
      <c r="I1290" s="231"/>
      <c r="J1290" s="231"/>
      <c r="K1290" s="264">
        <f t="shared" si="135"/>
        <v>705.1</v>
      </c>
      <c r="L1290" s="264"/>
      <c r="M1290" s="264"/>
      <c r="N1290" s="486"/>
      <c r="O1290" s="263" t="str">
        <f>IF(E1290="","",IF(E1290="粘性土",1,CHOOSE(AJ$1160,X$1155,X$1156,X$1157)))</f>
        <v/>
      </c>
      <c r="P1290" s="264"/>
      <c r="Q1290" s="264" t="str">
        <f>IF(E1290="","",IF(E1290="粘性土",1,CHOOSE(AJ$1160,AB$1155,AB$1156,AB$1157)))</f>
        <v/>
      </c>
      <c r="R1290" s="264"/>
      <c r="S1290" s="264" t="str">
        <f>IF(E1290="","",IF(E1290="粘性土",1,CHOOSE(AJ$1160,AF$1155,AF$1156,AF$1157)))</f>
        <v/>
      </c>
      <c r="T1290" s="264"/>
      <c r="U1290" s="554" t="str">
        <f t="shared" si="141"/>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c r="BX1290" s="107"/>
    </row>
    <row r="1291" spans="1:76" s="40" customFormat="1" ht="15.75" customHeight="1">
      <c r="A1291" s="83" t="str">
        <f>IF(H1291="","×","")</f>
        <v>×</v>
      </c>
      <c r="B1291" s="100"/>
      <c r="C1291" s="265" t="str">
        <f>IF(D1253="","",D1253)</f>
        <v/>
      </c>
      <c r="D1291" s="266"/>
      <c r="E1291" s="266" t="str">
        <f>IF(G1253="","",G1253)</f>
        <v/>
      </c>
      <c r="F1291" s="266"/>
      <c r="G1291" s="266"/>
      <c r="H1291" s="231" t="str">
        <f>IF(J1253="","",J1253)</f>
        <v/>
      </c>
      <c r="I1291" s="231"/>
      <c r="J1291" s="231"/>
      <c r="K1291" s="264">
        <f t="shared" si="135"/>
        <v>705.1</v>
      </c>
      <c r="L1291" s="264"/>
      <c r="M1291" s="264"/>
      <c r="N1291" s="486"/>
      <c r="O1291" s="263" t="str">
        <f t="shared" ref="O1291" si="157">O1290</f>
        <v/>
      </c>
      <c r="P1291" s="264"/>
      <c r="Q1291" s="264" t="str">
        <f t="shared" ref="Q1291" si="158">Q1290</f>
        <v/>
      </c>
      <c r="R1291" s="264"/>
      <c r="S1291" s="264" t="str">
        <f t="shared" ref="S1291" si="159">S1290</f>
        <v/>
      </c>
      <c r="T1291" s="264"/>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c r="BX1291" s="107"/>
    </row>
    <row r="1292" spans="1:76" s="40" customFormat="1" ht="15.75" customHeight="1">
      <c r="A1292" s="83" t="str">
        <f>A1291</f>
        <v>×</v>
      </c>
      <c r="B1292" s="100"/>
      <c r="C1292" s="265"/>
      <c r="D1292" s="266"/>
      <c r="E1292" s="266"/>
      <c r="F1292" s="266"/>
      <c r="G1292" s="266"/>
      <c r="H1292" s="231"/>
      <c r="I1292" s="231"/>
      <c r="J1292" s="231"/>
      <c r="K1292" s="264">
        <f t="shared" si="135"/>
        <v>705.1</v>
      </c>
      <c r="L1292" s="264"/>
      <c r="M1292" s="264"/>
      <c r="N1292" s="486"/>
      <c r="O1292" s="263" t="str">
        <f>IF(E1292="","",IF(E1292="粘性土",1,CHOOSE(AJ$1160,X$1155,X$1156,X$1157)))</f>
        <v/>
      </c>
      <c r="P1292" s="264"/>
      <c r="Q1292" s="264" t="str">
        <f>IF(E1292="","",IF(E1292="粘性土",1,CHOOSE(AJ$1160,AB$1155,AB$1156,AB$1157)))</f>
        <v/>
      </c>
      <c r="R1292" s="264"/>
      <c r="S1292" s="264" t="str">
        <f>IF(E1292="","",IF(E1292="粘性土",1,CHOOSE(AJ$1160,AF$1155,AF$1156,AF$1157)))</f>
        <v/>
      </c>
      <c r="T1292" s="264"/>
      <c r="U1292" s="554" t="str">
        <f t="shared" si="141"/>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c r="BX1292" s="107"/>
    </row>
    <row r="1293" spans="1:76" s="40" customFormat="1" ht="15.75" customHeight="1">
      <c r="A1293" s="83" t="str">
        <f>IF(H1293="","×","")</f>
        <v>×</v>
      </c>
      <c r="B1293" s="100"/>
      <c r="C1293" s="265" t="str">
        <f>IF(D1255="","",D1255)</f>
        <v/>
      </c>
      <c r="D1293" s="266"/>
      <c r="E1293" s="266" t="str">
        <f>IF(G1255="","",G1255)</f>
        <v/>
      </c>
      <c r="F1293" s="266"/>
      <c r="G1293" s="266"/>
      <c r="H1293" s="231" t="str">
        <f>IF(J1255="","",J1255)</f>
        <v/>
      </c>
      <c r="I1293" s="231"/>
      <c r="J1293" s="231"/>
      <c r="K1293" s="264">
        <f t="shared" si="135"/>
        <v>705.1</v>
      </c>
      <c r="L1293" s="264"/>
      <c r="M1293" s="264"/>
      <c r="N1293" s="486"/>
      <c r="O1293" s="263" t="str">
        <f t="shared" ref="O1293" si="160">O1292</f>
        <v/>
      </c>
      <c r="P1293" s="264"/>
      <c r="Q1293" s="264" t="str">
        <f t="shared" ref="Q1293" si="161">Q1292</f>
        <v/>
      </c>
      <c r="R1293" s="264"/>
      <c r="S1293" s="264" t="str">
        <f t="shared" ref="S1293" si="162">S1292</f>
        <v/>
      </c>
      <c r="T1293" s="264"/>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c r="BX1293" s="107"/>
    </row>
    <row r="1294" spans="1:76" s="40" customFormat="1" ht="15.75" customHeight="1">
      <c r="A1294" s="83" t="str">
        <f>A1293</f>
        <v>×</v>
      </c>
      <c r="B1294" s="100"/>
      <c r="C1294" s="269"/>
      <c r="D1294" s="270"/>
      <c r="E1294" s="270"/>
      <c r="F1294" s="270"/>
      <c r="G1294" s="270"/>
      <c r="H1294" s="252"/>
      <c r="I1294" s="252"/>
      <c r="J1294" s="252"/>
      <c r="K1294" s="347">
        <f t="shared" si="135"/>
        <v>705.1</v>
      </c>
      <c r="L1294" s="347"/>
      <c r="M1294" s="347"/>
      <c r="N1294" s="549"/>
      <c r="O1294" s="500" t="str">
        <f>IF(E1294="","",IF(E1294="粘性土",1,CHOOSE(AJ$1160,X$1155,X$1156,X$1157)))</f>
        <v/>
      </c>
      <c r="P1294" s="347"/>
      <c r="Q1294" s="347" t="str">
        <f>IF(E1294="","",IF(E1294="粘性土",1,CHOOSE(AJ$1160,AB$1155,AB$1156,AB$1157)))</f>
        <v/>
      </c>
      <c r="R1294" s="347"/>
      <c r="S1294" s="347" t="str">
        <f>IF(E1294="","",IF(E1294="粘性土",1,CHOOSE(AJ$1160,AF$1155,AF$1156,AF$1157)))</f>
        <v/>
      </c>
      <c r="T1294" s="347"/>
      <c r="U1294" s="554" t="str">
        <f t="shared" si="141"/>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498</v>
      </c>
      <c r="AC1295" s="35" t="s">
        <v>26</v>
      </c>
      <c r="AD1295" s="439">
        <f>杭先端径</f>
        <v>1</v>
      </c>
      <c r="AE1295" s="439"/>
      <c r="AF1295" s="439"/>
      <c r="AG1295" s="62" t="s">
        <v>427</v>
      </c>
      <c r="AH1295" s="35" t="s">
        <v>154</v>
      </c>
      <c r="AI1295" s="66"/>
      <c r="BX1295" s="107"/>
    </row>
    <row r="1296" spans="1:76" s="40" customFormat="1" ht="15.75" customHeight="1">
      <c r="B1296" s="100" t="s">
        <v>588</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508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42" t="s">
        <v>8</v>
      </c>
      <c r="D1299" s="543"/>
      <c r="E1299" s="543" t="s">
        <v>339</v>
      </c>
      <c r="F1299" s="543"/>
      <c r="G1299" s="543"/>
      <c r="H1299" s="544" t="s">
        <v>186</v>
      </c>
      <c r="I1299" s="544"/>
      <c r="J1299" s="544"/>
      <c r="K1299" s="543" t="s">
        <v>499</v>
      </c>
      <c r="L1299" s="543"/>
      <c r="M1299" s="543"/>
      <c r="N1299" s="546"/>
      <c r="O1299" s="473" t="s">
        <v>280</v>
      </c>
      <c r="P1299" s="226"/>
      <c r="Q1299" s="226"/>
      <c r="R1299" s="226"/>
      <c r="S1299" s="226"/>
      <c r="T1299" s="226"/>
      <c r="U1299" s="226" t="s">
        <v>493</v>
      </c>
      <c r="V1299" s="226"/>
      <c r="W1299" s="350"/>
      <c r="X1299" s="304" t="s">
        <v>545</v>
      </c>
      <c r="Y1299" s="226"/>
      <c r="Z1299" s="226"/>
      <c r="AA1299" s="226"/>
      <c r="AB1299" s="226"/>
      <c r="AC1299" s="226"/>
      <c r="AD1299" s="226"/>
      <c r="AE1299" s="226"/>
      <c r="AF1299" s="226"/>
      <c r="AG1299" s="226"/>
      <c r="AH1299" s="226"/>
      <c r="AI1299" s="344"/>
      <c r="BX1299" s="107"/>
    </row>
    <row r="1300" spans="1:76" s="40" customFormat="1" ht="15.75" customHeight="1">
      <c r="B1300" s="107"/>
      <c r="C1300" s="476"/>
      <c r="D1300" s="477"/>
      <c r="E1300" s="477"/>
      <c r="F1300" s="477"/>
      <c r="G1300" s="477"/>
      <c r="H1300" s="545"/>
      <c r="I1300" s="545"/>
      <c r="J1300" s="545"/>
      <c r="K1300" s="477"/>
      <c r="L1300" s="477"/>
      <c r="M1300" s="477"/>
      <c r="N1300" s="482"/>
      <c r="O1300" s="553" t="s">
        <v>482</v>
      </c>
      <c r="P1300" s="252"/>
      <c r="Q1300" s="252" t="s">
        <v>483</v>
      </c>
      <c r="R1300" s="252"/>
      <c r="S1300" s="252" t="s">
        <v>484</v>
      </c>
      <c r="T1300" s="252"/>
      <c r="U1300" s="270"/>
      <c r="V1300" s="270"/>
      <c r="W1300" s="354"/>
      <c r="X1300" s="558" t="s">
        <v>482</v>
      </c>
      <c r="Y1300" s="252"/>
      <c r="Z1300" s="252"/>
      <c r="AA1300" s="252"/>
      <c r="AB1300" s="252" t="s">
        <v>483</v>
      </c>
      <c r="AC1300" s="252"/>
      <c r="AD1300" s="252"/>
      <c r="AE1300" s="252"/>
      <c r="AF1300" s="252" t="s">
        <v>484</v>
      </c>
      <c r="AG1300" s="252"/>
      <c r="AH1300" s="252"/>
      <c r="AI1300" s="533"/>
      <c r="BX1300" s="107"/>
    </row>
    <row r="1301" spans="1:76" s="40" customFormat="1" ht="15.75" customHeight="1">
      <c r="A1301" s="83" t="str">
        <f>IF(H1301="","×","")</f>
        <v/>
      </c>
      <c r="B1301" s="100"/>
      <c r="C1301" s="304">
        <f>IF(D1227="","",D1227)</f>
        <v>2</v>
      </c>
      <c r="D1301" s="226"/>
      <c r="E1301" s="226" t="str">
        <f>IF(G1227="","",G1227)</f>
        <v>砂質土</v>
      </c>
      <c r="F1301" s="226"/>
      <c r="G1301" s="226"/>
      <c r="H1301" s="225">
        <f>IF(J1227="","",J1227)</f>
        <v>3.4200000762939453</v>
      </c>
      <c r="I1301" s="225"/>
      <c r="J1301" s="225"/>
      <c r="K1301" s="349">
        <f t="shared" ref="K1301:K1330" si="163">AF1227*AD$1331</f>
        <v>359.9</v>
      </c>
      <c r="L1301" s="349"/>
      <c r="M1301" s="349"/>
      <c r="N1301" s="547"/>
      <c r="O1301" s="387">
        <f>IF(E1301="","",IF(E1301="粘性土",1,CHOOSE(AK$1160,X$1158,X$1159)))</f>
        <v>1</v>
      </c>
      <c r="P1301" s="349"/>
      <c r="Q1301" s="349">
        <f>IF(E1301="","",IF(E1301="粘性土",1,CHOOSE(AK$1160,AB$1158,AB$1159)))</f>
        <v>0.8</v>
      </c>
      <c r="R1301" s="349"/>
      <c r="S1301" s="349">
        <f>IF(E1301="","",IF(E1301="粘性土",1,CHOOSE(AK$1160,AF$1158,AF$1159)))</f>
        <v>0.7</v>
      </c>
      <c r="T1301" s="349"/>
      <c r="U1301" s="560">
        <f>IF(E1301="","",IF(E1301="粘性土",1,AJ$1173))</f>
        <v>0.995</v>
      </c>
      <c r="V1301" s="561"/>
      <c r="W1301" s="562"/>
      <c r="X1301" s="556">
        <f>IF(E1301="","",ROUND(K1301*O1301*U1301,1))</f>
        <v>358.1</v>
      </c>
      <c r="Y1301" s="557"/>
      <c r="Z1301" s="557"/>
      <c r="AA1301" s="557"/>
      <c r="AB1301" s="556">
        <f>IF(E1301="","",ROUND(K1301*Q1301*U1301,1))</f>
        <v>286.5</v>
      </c>
      <c r="AC1301" s="557"/>
      <c r="AD1301" s="557"/>
      <c r="AE1301" s="557"/>
      <c r="AF1301" s="556">
        <f>IF(E1301="","",ROUND(K1301*S1301*U1301,1))</f>
        <v>250.7</v>
      </c>
      <c r="AG1301" s="557"/>
      <c r="AH1301" s="557"/>
      <c r="AI1301" s="559"/>
      <c r="BX1301" s="107"/>
    </row>
    <row r="1302" spans="1:76" s="40" customFormat="1" ht="15.75" customHeight="1">
      <c r="A1302" s="83" t="str">
        <f>A1301</f>
        <v/>
      </c>
      <c r="B1302" s="100"/>
      <c r="C1302" s="265"/>
      <c r="D1302" s="266"/>
      <c r="E1302" s="266"/>
      <c r="F1302" s="266"/>
      <c r="G1302" s="266"/>
      <c r="H1302" s="231"/>
      <c r="I1302" s="231"/>
      <c r="J1302" s="231"/>
      <c r="K1302" s="264">
        <f t="shared" si="163"/>
        <v>648.4</v>
      </c>
      <c r="L1302" s="264"/>
      <c r="M1302" s="264"/>
      <c r="N1302" s="486"/>
      <c r="O1302" s="263">
        <f>O1301</f>
        <v>1</v>
      </c>
      <c r="P1302" s="264"/>
      <c r="Q1302" s="264">
        <f>Q1301</f>
        <v>0.8</v>
      </c>
      <c r="R1302" s="264"/>
      <c r="S1302" s="264">
        <f>S1301</f>
        <v>0.7</v>
      </c>
      <c r="T1302" s="264"/>
      <c r="U1302" s="560">
        <f t="shared" ref="U1302" si="164">U1301</f>
        <v>0.995</v>
      </c>
      <c r="V1302" s="561"/>
      <c r="W1302" s="562"/>
      <c r="X1302" s="550">
        <f>IF(E1301="","",ROUND(K1302*O1302*U1302,1))</f>
        <v>645.20000000000005</v>
      </c>
      <c r="Y1302" s="551"/>
      <c r="Z1302" s="551"/>
      <c r="AA1302" s="551"/>
      <c r="AB1302" s="550">
        <f>IF(E1301="","",ROUND(K1302*Q1302*U1302,1))</f>
        <v>516.1</v>
      </c>
      <c r="AC1302" s="551"/>
      <c r="AD1302" s="551"/>
      <c r="AE1302" s="551"/>
      <c r="AF1302" s="550">
        <f>IF(E1301="","",ROUND(K1302*S1302*U1302,1))</f>
        <v>451.6</v>
      </c>
      <c r="AG1302" s="551"/>
      <c r="AH1302" s="551"/>
      <c r="AI1302" s="552"/>
      <c r="BX1302" s="107"/>
    </row>
    <row r="1303" spans="1:76" s="40" customFormat="1" ht="15.75" customHeight="1">
      <c r="A1303" s="83" t="str">
        <f>IF(H1303="","×","")</f>
        <v/>
      </c>
      <c r="B1303" s="100"/>
      <c r="C1303" s="265">
        <f>IF(D1229="","",D1229)</f>
        <v>3</v>
      </c>
      <c r="D1303" s="266"/>
      <c r="E1303" s="266" t="str">
        <f>IF(G1229="","",G1229)</f>
        <v>粘性土</v>
      </c>
      <c r="F1303" s="266"/>
      <c r="G1303" s="266"/>
      <c r="H1303" s="231">
        <f>IF(J1229="","",J1229)</f>
        <v>3.1500000953674316</v>
      </c>
      <c r="I1303" s="231"/>
      <c r="J1303" s="231"/>
      <c r="K1303" s="264">
        <f t="shared" si="163"/>
        <v>0</v>
      </c>
      <c r="L1303" s="264"/>
      <c r="M1303" s="264"/>
      <c r="N1303" s="486"/>
      <c r="O1303" s="263">
        <f>IF(E1303="","",IF(E1303="粘性土",1,CHOOSE(AK$1160,X$1158,X$1159)))</f>
        <v>1</v>
      </c>
      <c r="P1303" s="264"/>
      <c r="Q1303" s="264">
        <f>IF(E1303="","",IF(E1303="粘性土",1,CHOOSE(AK$1160,AB$1158,AB$1159)))</f>
        <v>1</v>
      </c>
      <c r="R1303" s="264"/>
      <c r="S1303" s="264">
        <f>IF(E1303="","",IF(E1303="粘性土",1,CHOOSE(AK$1160,AF$1158,AF$1159)))</f>
        <v>1</v>
      </c>
      <c r="T1303" s="264"/>
      <c r="U1303" s="560">
        <f>IF(E1303="","",IF(E1303="粘性土",1,AJ$1173))</f>
        <v>1</v>
      </c>
      <c r="V1303" s="561"/>
      <c r="W1303" s="562"/>
      <c r="X1303" s="550">
        <f>IF(E1303="","",ROUND(K1303*O1303*U1303,1))</f>
        <v>0</v>
      </c>
      <c r="Y1303" s="551"/>
      <c r="Z1303" s="551"/>
      <c r="AA1303" s="551"/>
      <c r="AB1303" s="550">
        <f>IF(E1303="","",ROUND(K1303*Q1303*U1303,1))</f>
        <v>0</v>
      </c>
      <c r="AC1303" s="551"/>
      <c r="AD1303" s="551"/>
      <c r="AE1303" s="551"/>
      <c r="AF1303" s="550">
        <f>IF(E1303="","",ROUND(K1303*S1303*U1303,1))</f>
        <v>0</v>
      </c>
      <c r="AG1303" s="551"/>
      <c r="AH1303" s="551"/>
      <c r="AI1303" s="552"/>
      <c r="BX1303" s="107"/>
    </row>
    <row r="1304" spans="1:76" s="40" customFormat="1" ht="15.75" customHeight="1">
      <c r="A1304" s="83" t="str">
        <f>A1303</f>
        <v/>
      </c>
      <c r="B1304" s="100"/>
      <c r="C1304" s="265"/>
      <c r="D1304" s="266"/>
      <c r="E1304" s="266"/>
      <c r="F1304" s="266"/>
      <c r="G1304" s="266"/>
      <c r="H1304" s="231"/>
      <c r="I1304" s="231"/>
      <c r="J1304" s="231"/>
      <c r="K1304" s="264">
        <f t="shared" si="163"/>
        <v>0</v>
      </c>
      <c r="L1304" s="264"/>
      <c r="M1304" s="264"/>
      <c r="N1304" s="486"/>
      <c r="O1304" s="263">
        <f>O1303</f>
        <v>1</v>
      </c>
      <c r="P1304" s="264"/>
      <c r="Q1304" s="264">
        <f>Q1303</f>
        <v>1</v>
      </c>
      <c r="R1304" s="264"/>
      <c r="S1304" s="264">
        <f>S1303</f>
        <v>1</v>
      </c>
      <c r="T1304" s="264"/>
      <c r="U1304" s="560">
        <f t="shared" ref="U1304" si="165">U1303</f>
        <v>1</v>
      </c>
      <c r="V1304" s="561"/>
      <c r="W1304" s="562"/>
      <c r="X1304" s="550">
        <f>IF(E1303="","",ROUND(K1304*O1304*U1304,1))</f>
        <v>0</v>
      </c>
      <c r="Y1304" s="551"/>
      <c r="Z1304" s="551"/>
      <c r="AA1304" s="551"/>
      <c r="AB1304" s="550">
        <f>IF(E1303="","",ROUND(K1304*Q1304*U1304,1))</f>
        <v>0</v>
      </c>
      <c r="AC1304" s="551"/>
      <c r="AD1304" s="551"/>
      <c r="AE1304" s="551"/>
      <c r="AF1304" s="550">
        <f>IF(E1303="","",ROUND(K1304*S1304*U1304,1))</f>
        <v>0</v>
      </c>
      <c r="AG1304" s="551"/>
      <c r="AH1304" s="551"/>
      <c r="AI1304" s="552"/>
      <c r="BX1304" s="107"/>
    </row>
    <row r="1305" spans="1:76" s="40" customFormat="1" ht="15.75" customHeight="1">
      <c r="A1305" s="83" t="str">
        <f>IF(H1305="","×","")</f>
        <v/>
      </c>
      <c r="B1305" s="100"/>
      <c r="C1305" s="265">
        <f>IF(D1231="","",D1231)</f>
        <v>4</v>
      </c>
      <c r="D1305" s="266"/>
      <c r="E1305" s="266" t="str">
        <f>IF(G1231="","",G1231)</f>
        <v>粘性土</v>
      </c>
      <c r="F1305" s="266"/>
      <c r="G1305" s="266"/>
      <c r="H1305" s="231">
        <f>IF(J1231="","",J1231)</f>
        <v>5</v>
      </c>
      <c r="I1305" s="231"/>
      <c r="J1305" s="231"/>
      <c r="K1305" s="264">
        <f t="shared" si="163"/>
        <v>356.4</v>
      </c>
      <c r="L1305" s="264"/>
      <c r="M1305" s="264"/>
      <c r="N1305" s="486"/>
      <c r="O1305" s="263">
        <f>IF(E1305="","",IF(E1305="粘性土",1,CHOOSE(AK$1160,X$1158,X$1159)))</f>
        <v>1</v>
      </c>
      <c r="P1305" s="264"/>
      <c r="Q1305" s="264">
        <f>IF(E1305="","",IF(E1305="粘性土",1,CHOOSE(AK$1160,AB$1158,AB$1159)))</f>
        <v>1</v>
      </c>
      <c r="R1305" s="264"/>
      <c r="S1305" s="264">
        <f>IF(E1305="","",IF(E1305="粘性土",1,CHOOSE(AK$1160,AF$1158,AF$1159)))</f>
        <v>1</v>
      </c>
      <c r="T1305" s="264"/>
      <c r="U1305" s="560">
        <f>IF(E1305="","",IF(E1305="粘性土",1,AJ$1173))</f>
        <v>1</v>
      </c>
      <c r="V1305" s="561"/>
      <c r="W1305" s="562"/>
      <c r="X1305" s="550">
        <f>IF(E1305="","",ROUND(K1305*O1305*U1305,1))</f>
        <v>356.4</v>
      </c>
      <c r="Y1305" s="551"/>
      <c r="Z1305" s="551"/>
      <c r="AA1305" s="551"/>
      <c r="AB1305" s="550">
        <f>IF(E1305="","",ROUND(K1305*Q1305*U1305,1))</f>
        <v>356.4</v>
      </c>
      <c r="AC1305" s="551"/>
      <c r="AD1305" s="551"/>
      <c r="AE1305" s="551"/>
      <c r="AF1305" s="550">
        <f>IF(E1305="","",ROUND(K1305*S1305*U1305,1))</f>
        <v>356.4</v>
      </c>
      <c r="AG1305" s="551"/>
      <c r="AH1305" s="551"/>
      <c r="AI1305" s="552"/>
      <c r="BX1305" s="107"/>
    </row>
    <row r="1306" spans="1:76" s="40" customFormat="1" ht="15.75" customHeight="1">
      <c r="A1306" s="83" t="str">
        <f>A1305</f>
        <v/>
      </c>
      <c r="B1306" s="100"/>
      <c r="C1306" s="265"/>
      <c r="D1306" s="266"/>
      <c r="E1306" s="266"/>
      <c r="F1306" s="266"/>
      <c r="G1306" s="266"/>
      <c r="H1306" s="231"/>
      <c r="I1306" s="231"/>
      <c r="J1306" s="231"/>
      <c r="K1306" s="264">
        <f t="shared" si="163"/>
        <v>356.4</v>
      </c>
      <c r="L1306" s="264"/>
      <c r="M1306" s="264"/>
      <c r="N1306" s="486"/>
      <c r="O1306" s="263">
        <f t="shared" ref="O1306" si="166">O1305</f>
        <v>1</v>
      </c>
      <c r="P1306" s="264"/>
      <c r="Q1306" s="264">
        <f t="shared" ref="Q1306" si="167">Q1305</f>
        <v>1</v>
      </c>
      <c r="R1306" s="264"/>
      <c r="S1306" s="264">
        <f t="shared" ref="S1306" si="168">S1305</f>
        <v>1</v>
      </c>
      <c r="T1306" s="264"/>
      <c r="U1306" s="560">
        <f t="shared" ref="U1306" si="169">U1305</f>
        <v>1</v>
      </c>
      <c r="V1306" s="561"/>
      <c r="W1306" s="562"/>
      <c r="X1306" s="550">
        <f>IF(E1305="","",ROUND(K1306*O1306*U1306,1))</f>
        <v>356.4</v>
      </c>
      <c r="Y1306" s="551"/>
      <c r="Z1306" s="551"/>
      <c r="AA1306" s="551"/>
      <c r="AB1306" s="550">
        <f>IF(E1305="","",ROUND(K1306*Q1306*U1306,1))</f>
        <v>356.4</v>
      </c>
      <c r="AC1306" s="551"/>
      <c r="AD1306" s="551"/>
      <c r="AE1306" s="551"/>
      <c r="AF1306" s="550">
        <f>IF(E1305="","",ROUND(K1306*S1306*U1306,1))</f>
        <v>356.4</v>
      </c>
      <c r="AG1306" s="551"/>
      <c r="AH1306" s="551"/>
      <c r="AI1306" s="552"/>
      <c r="BX1306" s="107"/>
    </row>
    <row r="1307" spans="1:76" s="40" customFormat="1" ht="15.75" customHeight="1">
      <c r="A1307" s="83" t="str">
        <f>IF(H1307="","×","")</f>
        <v/>
      </c>
      <c r="B1307" s="100"/>
      <c r="C1307" s="265">
        <f>IF(D1233="","",D1233)</f>
        <v>5</v>
      </c>
      <c r="D1307" s="266"/>
      <c r="E1307" s="266" t="str">
        <f>IF(G1233="","",G1233)</f>
        <v>粘性土</v>
      </c>
      <c r="F1307" s="266"/>
      <c r="G1307" s="266"/>
      <c r="H1307" s="231">
        <f>IF(J1233="","",J1233)</f>
        <v>5</v>
      </c>
      <c r="I1307" s="231"/>
      <c r="J1307" s="231"/>
      <c r="K1307" s="264">
        <f t="shared" si="163"/>
        <v>720.9</v>
      </c>
      <c r="L1307" s="264"/>
      <c r="M1307" s="264"/>
      <c r="N1307" s="486"/>
      <c r="O1307" s="263">
        <f>IF(E1307="","",IF(E1307="粘性土",1,CHOOSE(AK$1160,X$1158,X$1159)))</f>
        <v>1</v>
      </c>
      <c r="P1307" s="264"/>
      <c r="Q1307" s="264">
        <f>IF(E1307="","",IF(E1307="粘性土",1,CHOOSE(AK$1160,AB$1158,AB$1159)))</f>
        <v>1</v>
      </c>
      <c r="R1307" s="264"/>
      <c r="S1307" s="264">
        <f>IF(E1307="","",IF(E1307="粘性土",1,CHOOSE(AK$1160,AF$1158,AF$1159)))</f>
        <v>1</v>
      </c>
      <c r="T1307" s="264"/>
      <c r="U1307" s="560">
        <f>IF(E1307="","",IF(E1307="粘性土",1,AJ$1173))</f>
        <v>1</v>
      </c>
      <c r="V1307" s="561"/>
      <c r="W1307" s="562"/>
      <c r="X1307" s="550">
        <f>IF(E1307="","",ROUND(K1307*O1307*U1307,1))</f>
        <v>720.9</v>
      </c>
      <c r="Y1307" s="551"/>
      <c r="Z1307" s="551"/>
      <c r="AA1307" s="551"/>
      <c r="AB1307" s="550">
        <f>IF(E1307="","",ROUND(K1307*Q1307*U1307,1))</f>
        <v>720.9</v>
      </c>
      <c r="AC1307" s="551"/>
      <c r="AD1307" s="551"/>
      <c r="AE1307" s="551"/>
      <c r="AF1307" s="550">
        <f>IF(E1307="","",ROUND(K1307*S1307*U1307,1))</f>
        <v>720.9</v>
      </c>
      <c r="AG1307" s="551"/>
      <c r="AH1307" s="551"/>
      <c r="AI1307" s="552"/>
      <c r="BX1307" s="107"/>
    </row>
    <row r="1308" spans="1:76" s="40" customFormat="1" ht="15.75" customHeight="1">
      <c r="A1308" s="83" t="str">
        <f>A1307</f>
        <v/>
      </c>
      <c r="B1308" s="100"/>
      <c r="C1308" s="265"/>
      <c r="D1308" s="266"/>
      <c r="E1308" s="266"/>
      <c r="F1308" s="266"/>
      <c r="G1308" s="266"/>
      <c r="H1308" s="231"/>
      <c r="I1308" s="231"/>
      <c r="J1308" s="231"/>
      <c r="K1308" s="264">
        <f t="shared" si="163"/>
        <v>720.9</v>
      </c>
      <c r="L1308" s="264"/>
      <c r="M1308" s="264"/>
      <c r="N1308" s="486"/>
      <c r="O1308" s="263">
        <f t="shared" ref="O1308" si="170">O1307</f>
        <v>1</v>
      </c>
      <c r="P1308" s="264"/>
      <c r="Q1308" s="264">
        <f t="shared" ref="Q1308" si="171">Q1307</f>
        <v>1</v>
      </c>
      <c r="R1308" s="264"/>
      <c r="S1308" s="264">
        <f t="shared" ref="S1308" si="172">S1307</f>
        <v>1</v>
      </c>
      <c r="T1308" s="264"/>
      <c r="U1308" s="560">
        <f t="shared" ref="U1308" si="173">U1307</f>
        <v>1</v>
      </c>
      <c r="V1308" s="561"/>
      <c r="W1308" s="562"/>
      <c r="X1308" s="550">
        <f>IF(E1307="","",ROUND(K1308*O1308*U1308,1))</f>
        <v>720.9</v>
      </c>
      <c r="Y1308" s="551"/>
      <c r="Z1308" s="551"/>
      <c r="AA1308" s="551"/>
      <c r="AB1308" s="550">
        <f>IF(E1307="","",ROUND(K1308*Q1308*U1308,1))</f>
        <v>720.9</v>
      </c>
      <c r="AC1308" s="551"/>
      <c r="AD1308" s="551"/>
      <c r="AE1308" s="551"/>
      <c r="AF1308" s="550">
        <f>IF(E1307="","",ROUND(K1308*S1308*U1308,1))</f>
        <v>720.9</v>
      </c>
      <c r="AG1308" s="551"/>
      <c r="AH1308" s="551"/>
      <c r="AI1308" s="552"/>
      <c r="BX1308" s="107"/>
    </row>
    <row r="1309" spans="1:76" s="40" customFormat="1" ht="15.75" customHeight="1">
      <c r="A1309" s="83" t="str">
        <f>IF(H1309="","×","")</f>
        <v/>
      </c>
      <c r="B1309" s="100"/>
      <c r="C1309" s="265">
        <f>IF(D1235="","",D1235)</f>
        <v>6</v>
      </c>
      <c r="D1309" s="266"/>
      <c r="E1309" s="266" t="str">
        <f>IF(G1235="","",G1235)</f>
        <v>粘性土</v>
      </c>
      <c r="F1309" s="266"/>
      <c r="G1309" s="266"/>
      <c r="H1309" s="231">
        <f>IF(J1235="","",J1235)</f>
        <v>5.1999998092651367</v>
      </c>
      <c r="I1309" s="231"/>
      <c r="J1309" s="231"/>
      <c r="K1309" s="264">
        <f t="shared" si="163"/>
        <v>1092.5999999999999</v>
      </c>
      <c r="L1309" s="264"/>
      <c r="M1309" s="264"/>
      <c r="N1309" s="486"/>
      <c r="O1309" s="263">
        <f>IF(E1309="","",IF(E1309="粘性土",1,CHOOSE(AK$1160,X$1158,X$1159)))</f>
        <v>1</v>
      </c>
      <c r="P1309" s="264"/>
      <c r="Q1309" s="264">
        <f>IF(E1309="","",IF(E1309="粘性土",1,CHOOSE(AK$1160,AB$1158,AB$1159)))</f>
        <v>1</v>
      </c>
      <c r="R1309" s="264"/>
      <c r="S1309" s="264">
        <f>IF(E1309="","",IF(E1309="粘性土",1,CHOOSE(AK$1160,AF$1158,AF$1159)))</f>
        <v>1</v>
      </c>
      <c r="T1309" s="264"/>
      <c r="U1309" s="560">
        <f>IF(E1309="","",IF(E1309="粘性土",1,AJ$1173))</f>
        <v>1</v>
      </c>
      <c r="V1309" s="561"/>
      <c r="W1309" s="562"/>
      <c r="X1309" s="550">
        <f>IF(E1309="","",ROUND(K1309*O1309*U1309,1))</f>
        <v>1092.5999999999999</v>
      </c>
      <c r="Y1309" s="551"/>
      <c r="Z1309" s="551"/>
      <c r="AA1309" s="551"/>
      <c r="AB1309" s="550">
        <f>IF(E1309="","",ROUND(K1309*Q1309*U1309,1))</f>
        <v>1092.5999999999999</v>
      </c>
      <c r="AC1309" s="551"/>
      <c r="AD1309" s="551"/>
      <c r="AE1309" s="551"/>
      <c r="AF1309" s="550">
        <f>IF(E1309="","",ROUND(K1309*S1309*U1309,1))</f>
        <v>1092.5999999999999</v>
      </c>
      <c r="AG1309" s="551"/>
      <c r="AH1309" s="551"/>
      <c r="AI1309" s="552"/>
      <c r="BX1309" s="107"/>
    </row>
    <row r="1310" spans="1:76" s="40" customFormat="1" ht="15.75" customHeight="1">
      <c r="A1310" s="83" t="str">
        <f>A1309</f>
        <v/>
      </c>
      <c r="B1310" s="100"/>
      <c r="C1310" s="265"/>
      <c r="D1310" s="266"/>
      <c r="E1310" s="266"/>
      <c r="F1310" s="266"/>
      <c r="G1310" s="266"/>
      <c r="H1310" s="231"/>
      <c r="I1310" s="231"/>
      <c r="J1310" s="231"/>
      <c r="K1310" s="264">
        <f t="shared" si="163"/>
        <v>1092.5999999999999</v>
      </c>
      <c r="L1310" s="264"/>
      <c r="M1310" s="264"/>
      <c r="N1310" s="486"/>
      <c r="O1310" s="263">
        <f t="shared" ref="O1310" si="174">O1309</f>
        <v>1</v>
      </c>
      <c r="P1310" s="264"/>
      <c r="Q1310" s="264">
        <f t="shared" ref="Q1310" si="175">Q1309</f>
        <v>1</v>
      </c>
      <c r="R1310" s="264"/>
      <c r="S1310" s="264">
        <f t="shared" ref="S1310" si="176">S1309</f>
        <v>1</v>
      </c>
      <c r="T1310" s="264"/>
      <c r="U1310" s="560">
        <f t="shared" ref="U1310" si="177">U1309</f>
        <v>1</v>
      </c>
      <c r="V1310" s="561"/>
      <c r="W1310" s="562"/>
      <c r="X1310" s="550">
        <f>IF(E1309="","",ROUND(K1310*O1310*U1310,1))</f>
        <v>1092.5999999999999</v>
      </c>
      <c r="Y1310" s="551"/>
      <c r="Z1310" s="551"/>
      <c r="AA1310" s="551"/>
      <c r="AB1310" s="550">
        <f>IF(E1309="","",ROUND(K1310*Q1310*U1310,1))</f>
        <v>1092.5999999999999</v>
      </c>
      <c r="AC1310" s="551"/>
      <c r="AD1310" s="551"/>
      <c r="AE1310" s="551"/>
      <c r="AF1310" s="550">
        <f>IF(E1309="","",ROUND(K1310*S1310*U1310,1))</f>
        <v>1092.5999999999999</v>
      </c>
      <c r="AG1310" s="551"/>
      <c r="AH1310" s="551"/>
      <c r="AI1310" s="552"/>
      <c r="BX1310" s="107"/>
    </row>
    <row r="1311" spans="1:76" s="40" customFormat="1" ht="15.75" customHeight="1">
      <c r="A1311" s="83" t="str">
        <f>IF(H1311="","×","")</f>
        <v/>
      </c>
      <c r="B1311" s="100"/>
      <c r="C1311" s="265">
        <f>IF(D1237="","",D1237)</f>
        <v>7</v>
      </c>
      <c r="D1311" s="266"/>
      <c r="E1311" s="266" t="str">
        <f>IF(G1237="","",G1237)</f>
        <v>粘性土</v>
      </c>
      <c r="F1311" s="266"/>
      <c r="G1311" s="266"/>
      <c r="H1311" s="231">
        <f>IF(J1237="","",J1237)</f>
        <v>2.5499999523162842</v>
      </c>
      <c r="I1311" s="231"/>
      <c r="J1311" s="231"/>
      <c r="K1311" s="264">
        <f t="shared" si="163"/>
        <v>288</v>
      </c>
      <c r="L1311" s="264"/>
      <c r="M1311" s="264"/>
      <c r="N1311" s="486"/>
      <c r="O1311" s="263">
        <f>IF(E1311="","",IF(E1311="粘性土",1,CHOOSE(AK$1160,X$1158,X$1159)))</f>
        <v>1</v>
      </c>
      <c r="P1311" s="264"/>
      <c r="Q1311" s="264">
        <f>IF(E1311="","",IF(E1311="粘性土",1,CHOOSE(AK$1160,AB$1158,AB$1159)))</f>
        <v>1</v>
      </c>
      <c r="R1311" s="264"/>
      <c r="S1311" s="264">
        <f>IF(E1311="","",IF(E1311="粘性土",1,CHOOSE(AK$1160,AF$1158,AF$1159)))</f>
        <v>1</v>
      </c>
      <c r="T1311" s="264"/>
      <c r="U1311" s="560">
        <f>IF(E1311="","",IF(E1311="粘性土",1,AJ$1173))</f>
        <v>1</v>
      </c>
      <c r="V1311" s="561"/>
      <c r="W1311" s="562"/>
      <c r="X1311" s="550">
        <f>IF(E1311="","",ROUND(K1311*O1311*U1311,1))</f>
        <v>288</v>
      </c>
      <c r="Y1311" s="551"/>
      <c r="Z1311" s="551"/>
      <c r="AA1311" s="551"/>
      <c r="AB1311" s="550">
        <f>IF(E1311="","",ROUND(K1311*Q1311*U1311,1))</f>
        <v>288</v>
      </c>
      <c r="AC1311" s="551"/>
      <c r="AD1311" s="551"/>
      <c r="AE1311" s="551"/>
      <c r="AF1311" s="550">
        <f>IF(E1311="","",ROUND(K1311*S1311*U1311,1))</f>
        <v>288</v>
      </c>
      <c r="AG1311" s="551"/>
      <c r="AH1311" s="551"/>
      <c r="AI1311" s="552"/>
      <c r="BX1311" s="107"/>
    </row>
    <row r="1312" spans="1:76" s="40" customFormat="1" ht="15.75" customHeight="1">
      <c r="A1312" s="83" t="str">
        <f>A1311</f>
        <v/>
      </c>
      <c r="B1312" s="100"/>
      <c r="C1312" s="265"/>
      <c r="D1312" s="266"/>
      <c r="E1312" s="266"/>
      <c r="F1312" s="266"/>
      <c r="G1312" s="266"/>
      <c r="H1312" s="231"/>
      <c r="I1312" s="231"/>
      <c r="J1312" s="231"/>
      <c r="K1312" s="264">
        <f t="shared" si="163"/>
        <v>288</v>
      </c>
      <c r="L1312" s="264"/>
      <c r="M1312" s="264"/>
      <c r="N1312" s="486"/>
      <c r="O1312" s="263">
        <f t="shared" ref="O1312" si="178">O1311</f>
        <v>1</v>
      </c>
      <c r="P1312" s="264"/>
      <c r="Q1312" s="264">
        <f t="shared" ref="Q1312" si="179">Q1311</f>
        <v>1</v>
      </c>
      <c r="R1312" s="264"/>
      <c r="S1312" s="264">
        <f t="shared" ref="S1312" si="180">S1311</f>
        <v>1</v>
      </c>
      <c r="T1312" s="264"/>
      <c r="U1312" s="560">
        <f t="shared" ref="U1312:U1330" si="181">U1311</f>
        <v>1</v>
      </c>
      <c r="V1312" s="561"/>
      <c r="W1312" s="562"/>
      <c r="X1312" s="550">
        <f>IF(E1311="","",ROUND(K1312*O1312*U1312,1))</f>
        <v>288</v>
      </c>
      <c r="Y1312" s="551"/>
      <c r="Z1312" s="551"/>
      <c r="AA1312" s="551"/>
      <c r="AB1312" s="550">
        <f>IF(E1311="","",ROUND(K1312*Q1312*U1312,1))</f>
        <v>288</v>
      </c>
      <c r="AC1312" s="551"/>
      <c r="AD1312" s="551"/>
      <c r="AE1312" s="551"/>
      <c r="AF1312" s="550">
        <f>IF(E1311="","",ROUND(K1312*S1312*U1312,1))</f>
        <v>288</v>
      </c>
      <c r="AG1312" s="551"/>
      <c r="AH1312" s="551"/>
      <c r="AI1312" s="552"/>
      <c r="BX1312" s="107"/>
    </row>
    <row r="1313" spans="1:76" s="40" customFormat="1" ht="15.75" customHeight="1">
      <c r="A1313" s="83" t="str">
        <f>IF(H1313="","×","")</f>
        <v/>
      </c>
      <c r="B1313" s="100"/>
      <c r="C1313" s="265">
        <f>IF(D1239="","",D1239)</f>
        <v>8</v>
      </c>
      <c r="D1313" s="266"/>
      <c r="E1313" s="266" t="str">
        <f>IF(G1239="","",G1239)</f>
        <v>粘性土</v>
      </c>
      <c r="F1313" s="266"/>
      <c r="G1313" s="266"/>
      <c r="H1313" s="231">
        <f>IF(J1239="","",J1239)</f>
        <v>3.7799999713897705</v>
      </c>
      <c r="I1313" s="231"/>
      <c r="J1313" s="231"/>
      <c r="K1313" s="264">
        <f t="shared" si="163"/>
        <v>891</v>
      </c>
      <c r="L1313" s="264"/>
      <c r="M1313" s="264"/>
      <c r="N1313" s="486"/>
      <c r="O1313" s="263">
        <f>IF(E1313="","",IF(E1313="粘性土",1,CHOOSE(AK$1160,X$1158,X$1159)))</f>
        <v>1</v>
      </c>
      <c r="P1313" s="264"/>
      <c r="Q1313" s="264">
        <f>IF(E1313="","",IF(E1313="粘性土",1,CHOOSE(AK$1160,AB$1158,AB$1159)))</f>
        <v>1</v>
      </c>
      <c r="R1313" s="264"/>
      <c r="S1313" s="264">
        <f>IF(E1313="","",IF(E1313="粘性土",1,CHOOSE(AK$1160,AF$1158,AF$1159)))</f>
        <v>1</v>
      </c>
      <c r="T1313" s="264"/>
      <c r="U1313" s="560">
        <f>IF(E1313="","",IF(E1313="粘性土",1,AJ$1173))</f>
        <v>1</v>
      </c>
      <c r="V1313" s="561"/>
      <c r="W1313" s="562"/>
      <c r="X1313" s="550">
        <f>IF(E1313="","",ROUND(K1313*O1313*U1313,1))</f>
        <v>891</v>
      </c>
      <c r="Y1313" s="551"/>
      <c r="Z1313" s="551"/>
      <c r="AA1313" s="551"/>
      <c r="AB1313" s="550">
        <f>IF(E1313="","",ROUND(K1313*Q1313*U1313,1))</f>
        <v>891</v>
      </c>
      <c r="AC1313" s="551"/>
      <c r="AD1313" s="551"/>
      <c r="AE1313" s="551"/>
      <c r="AF1313" s="550">
        <f>IF(E1313="","",ROUND(K1313*S1313*U1313,1))</f>
        <v>891</v>
      </c>
      <c r="AG1313" s="551"/>
      <c r="AH1313" s="551"/>
      <c r="AI1313" s="552"/>
      <c r="BX1313" s="107"/>
    </row>
    <row r="1314" spans="1:76" s="40" customFormat="1" ht="15.75" customHeight="1">
      <c r="A1314" s="83" t="str">
        <f>A1313</f>
        <v/>
      </c>
      <c r="B1314" s="100"/>
      <c r="C1314" s="265"/>
      <c r="D1314" s="266"/>
      <c r="E1314" s="266"/>
      <c r="F1314" s="266"/>
      <c r="G1314" s="266"/>
      <c r="H1314" s="231"/>
      <c r="I1314" s="231"/>
      <c r="J1314" s="231"/>
      <c r="K1314" s="264">
        <f t="shared" si="163"/>
        <v>891</v>
      </c>
      <c r="L1314" s="264"/>
      <c r="M1314" s="264"/>
      <c r="N1314" s="486"/>
      <c r="O1314" s="263">
        <f t="shared" ref="O1314" si="182">O1313</f>
        <v>1</v>
      </c>
      <c r="P1314" s="264"/>
      <c r="Q1314" s="264">
        <f t="shared" ref="Q1314" si="183">Q1313</f>
        <v>1</v>
      </c>
      <c r="R1314" s="264"/>
      <c r="S1314" s="264">
        <f t="shared" ref="S1314" si="184">S1313</f>
        <v>1</v>
      </c>
      <c r="T1314" s="264"/>
      <c r="U1314" s="560">
        <f t="shared" si="181"/>
        <v>1</v>
      </c>
      <c r="V1314" s="561"/>
      <c r="W1314" s="562"/>
      <c r="X1314" s="550">
        <f>IF(E1313="","",ROUND(K1314*O1314*U1314,1))</f>
        <v>891</v>
      </c>
      <c r="Y1314" s="551"/>
      <c r="Z1314" s="551"/>
      <c r="AA1314" s="551"/>
      <c r="AB1314" s="550">
        <f>IF(E1313="","",ROUND(K1314*Q1314*U1314,1))</f>
        <v>891</v>
      </c>
      <c r="AC1314" s="551"/>
      <c r="AD1314" s="551"/>
      <c r="AE1314" s="551"/>
      <c r="AF1314" s="550">
        <f>IF(E1313="","",ROUND(K1314*S1314*U1314,1))</f>
        <v>891</v>
      </c>
      <c r="AG1314" s="551"/>
      <c r="AH1314" s="551"/>
      <c r="AI1314" s="552"/>
      <c r="BX1314" s="107"/>
    </row>
    <row r="1315" spans="1:76" s="40" customFormat="1" ht="15.75" customHeight="1">
      <c r="A1315" s="83" t="str">
        <f>IF(H1315="","×","")</f>
        <v/>
      </c>
      <c r="B1315" s="100"/>
      <c r="C1315" s="265">
        <f>IF(D1241="","",D1241)</f>
        <v>9</v>
      </c>
      <c r="D1315" s="266"/>
      <c r="E1315" s="266" t="str">
        <f>IF(G1241="","",G1241)</f>
        <v>砂礫</v>
      </c>
      <c r="F1315" s="266"/>
      <c r="G1315" s="266"/>
      <c r="H1315" s="231">
        <f>IF(J1241="","",J1241)</f>
        <v>1.8999999761581421</v>
      </c>
      <c r="I1315" s="231"/>
      <c r="J1315" s="231"/>
      <c r="K1315" s="264">
        <f t="shared" si="163"/>
        <v>2391.6</v>
      </c>
      <c r="L1315" s="264"/>
      <c r="M1315" s="264"/>
      <c r="N1315" s="486"/>
      <c r="O1315" s="263">
        <f>IF(E1315="","",IF(E1315="粘性土",1,CHOOSE(AK$1160,X$1158,X$1159)))</f>
        <v>1</v>
      </c>
      <c r="P1315" s="264"/>
      <c r="Q1315" s="264">
        <f>IF(E1315="","",IF(E1315="粘性土",1,CHOOSE(AK$1160,AB$1158,AB$1159)))</f>
        <v>0.8</v>
      </c>
      <c r="R1315" s="264"/>
      <c r="S1315" s="264">
        <f>IF(E1315="","",IF(E1315="粘性土",1,CHOOSE(AK$1160,AF$1158,AF$1159)))</f>
        <v>0.7</v>
      </c>
      <c r="T1315" s="264"/>
      <c r="U1315" s="560">
        <f>IF(E1315="","",IF(E1315="粘性土",1,AJ$1173))</f>
        <v>0.995</v>
      </c>
      <c r="V1315" s="561"/>
      <c r="W1315" s="562"/>
      <c r="X1315" s="550">
        <f>IF(E1315="","",ROUND(K1315*O1315*U1315,1))</f>
        <v>2379.6</v>
      </c>
      <c r="Y1315" s="551"/>
      <c r="Z1315" s="551"/>
      <c r="AA1315" s="551"/>
      <c r="AB1315" s="550">
        <f>IF(E1315="","",ROUND(K1315*Q1315*U1315,1))</f>
        <v>1903.7</v>
      </c>
      <c r="AC1315" s="551"/>
      <c r="AD1315" s="551"/>
      <c r="AE1315" s="551"/>
      <c r="AF1315" s="550">
        <f>IF(E1315="","",ROUND(K1315*S1315*U1315,1))</f>
        <v>1665.7</v>
      </c>
      <c r="AG1315" s="551"/>
      <c r="AH1315" s="551"/>
      <c r="AI1315" s="552"/>
      <c r="BX1315" s="107"/>
    </row>
    <row r="1316" spans="1:76" s="40" customFormat="1" ht="15.75" customHeight="1">
      <c r="A1316" s="83" t="str">
        <f>A1315</f>
        <v/>
      </c>
      <c r="B1316" s="100"/>
      <c r="C1316" s="265"/>
      <c r="D1316" s="266"/>
      <c r="E1316" s="266"/>
      <c r="F1316" s="266"/>
      <c r="G1316" s="266"/>
      <c r="H1316" s="231"/>
      <c r="I1316" s="231"/>
      <c r="J1316" s="231"/>
      <c r="K1316" s="264">
        <f t="shared" si="163"/>
        <v>2601.9</v>
      </c>
      <c r="L1316" s="264"/>
      <c r="M1316" s="264"/>
      <c r="N1316" s="486"/>
      <c r="O1316" s="263">
        <f t="shared" ref="O1316" si="185">O1315</f>
        <v>1</v>
      </c>
      <c r="P1316" s="264"/>
      <c r="Q1316" s="264">
        <f t="shared" ref="Q1316" si="186">Q1315</f>
        <v>0.8</v>
      </c>
      <c r="R1316" s="264"/>
      <c r="S1316" s="264">
        <f t="shared" ref="S1316" si="187">S1315</f>
        <v>0.7</v>
      </c>
      <c r="T1316" s="264"/>
      <c r="U1316" s="560">
        <f t="shared" si="181"/>
        <v>0.995</v>
      </c>
      <c r="V1316" s="561"/>
      <c r="W1316" s="562"/>
      <c r="X1316" s="550">
        <f>IF(E1315="","",ROUND(K1316*O1316*U1316,1))</f>
        <v>2588.9</v>
      </c>
      <c r="Y1316" s="551"/>
      <c r="Z1316" s="551"/>
      <c r="AA1316" s="551"/>
      <c r="AB1316" s="550">
        <f>IF(E1315="","",ROUND(K1316*Q1316*U1316,1))</f>
        <v>2071.1</v>
      </c>
      <c r="AC1316" s="551"/>
      <c r="AD1316" s="551"/>
      <c r="AE1316" s="551"/>
      <c r="AF1316" s="550">
        <f>IF(E1315="","",ROUND(K1316*S1316*U1316,1))</f>
        <v>1812.2</v>
      </c>
      <c r="AG1316" s="551"/>
      <c r="AH1316" s="551"/>
      <c r="AI1316" s="552"/>
      <c r="BX1316" s="107"/>
    </row>
    <row r="1317" spans="1:76" s="40" customFormat="1" ht="15.75" customHeight="1">
      <c r="A1317" s="83" t="str">
        <f>IF(H1317="","×","")</f>
        <v>×</v>
      </c>
      <c r="B1317" s="100"/>
      <c r="C1317" s="265" t="str">
        <f>IF(D1243="","",D1243)</f>
        <v/>
      </c>
      <c r="D1317" s="266"/>
      <c r="E1317" s="266" t="str">
        <f>IF(G1243="","",G1243)</f>
        <v/>
      </c>
      <c r="F1317" s="266"/>
      <c r="G1317" s="266"/>
      <c r="H1317" s="231" t="str">
        <f>IF(J1243="","",J1243)</f>
        <v/>
      </c>
      <c r="I1317" s="231"/>
      <c r="J1317" s="231"/>
      <c r="K1317" s="264">
        <f t="shared" si="163"/>
        <v>705.1</v>
      </c>
      <c r="L1317" s="264"/>
      <c r="M1317" s="264"/>
      <c r="N1317" s="486"/>
      <c r="O1317" s="263" t="str">
        <f>IF(E1317="","",IF(E1317="粘性土",1,CHOOSE(AK$1160,X$1158,X$1159)))</f>
        <v/>
      </c>
      <c r="P1317" s="264"/>
      <c r="Q1317" s="264" t="str">
        <f>IF(E1317="","",IF(E1317="粘性土",1,CHOOSE(AK$1160,AB$1158,AB$1159)))</f>
        <v/>
      </c>
      <c r="R1317" s="264"/>
      <c r="S1317" s="264" t="str">
        <f>IF(E1317="","",IF(E1317="粘性土",1,CHOOSE(AK$1160,AF$1158,AF$1159)))</f>
        <v/>
      </c>
      <c r="T1317" s="264"/>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c r="BX1317" s="107"/>
    </row>
    <row r="1318" spans="1:76" s="40" customFormat="1" ht="15.75" customHeight="1">
      <c r="A1318" s="83" t="str">
        <f>A1317</f>
        <v>×</v>
      </c>
      <c r="B1318" s="100"/>
      <c r="C1318" s="265"/>
      <c r="D1318" s="266"/>
      <c r="E1318" s="266"/>
      <c r="F1318" s="266"/>
      <c r="G1318" s="266"/>
      <c r="H1318" s="231"/>
      <c r="I1318" s="231"/>
      <c r="J1318" s="231"/>
      <c r="K1318" s="264">
        <f t="shared" si="163"/>
        <v>705.1</v>
      </c>
      <c r="L1318" s="264"/>
      <c r="M1318" s="264"/>
      <c r="N1318" s="486"/>
      <c r="O1318" s="263" t="str">
        <f t="shared" ref="O1318" si="188">O1317</f>
        <v/>
      </c>
      <c r="P1318" s="264"/>
      <c r="Q1318" s="264" t="str">
        <f t="shared" ref="Q1318" si="189">Q1317</f>
        <v/>
      </c>
      <c r="R1318" s="264"/>
      <c r="S1318" s="264" t="str">
        <f t="shared" ref="S1318" si="190">S1317</f>
        <v/>
      </c>
      <c r="T1318" s="264"/>
      <c r="U1318" s="560" t="str">
        <f t="shared" si="181"/>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c r="BX1318" s="107"/>
    </row>
    <row r="1319" spans="1:76" s="40" customFormat="1" ht="15.75" customHeight="1">
      <c r="A1319" s="83" t="str">
        <f>IF(H1319="","×","")</f>
        <v>×</v>
      </c>
      <c r="B1319" s="100"/>
      <c r="C1319" s="265" t="str">
        <f>IF(D1245="","",D1245)</f>
        <v/>
      </c>
      <c r="D1319" s="266"/>
      <c r="E1319" s="266" t="str">
        <f>IF(G1245="","",G1245)</f>
        <v/>
      </c>
      <c r="F1319" s="266"/>
      <c r="G1319" s="266"/>
      <c r="H1319" s="231" t="str">
        <f>IF(J1245="","",J1245)</f>
        <v/>
      </c>
      <c r="I1319" s="231"/>
      <c r="J1319" s="231"/>
      <c r="K1319" s="264">
        <f t="shared" si="163"/>
        <v>705.1</v>
      </c>
      <c r="L1319" s="264"/>
      <c r="M1319" s="264"/>
      <c r="N1319" s="486"/>
      <c r="O1319" s="263" t="str">
        <f>IF(E1319="","",IF(E1319="粘性土",1,CHOOSE(AK$1160,X$1158,X$1159)))</f>
        <v/>
      </c>
      <c r="P1319" s="264"/>
      <c r="Q1319" s="264" t="str">
        <f>IF(E1319="","",IF(E1319="粘性土",1,CHOOSE(AK$1160,AB$1158,AB$1159)))</f>
        <v/>
      </c>
      <c r="R1319" s="264"/>
      <c r="S1319" s="264" t="str">
        <f>IF(E1319="","",IF(E1319="粘性土",1,CHOOSE(AK$1160,AF$1158,AF$1159)))</f>
        <v/>
      </c>
      <c r="T1319" s="264"/>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c r="BX1319" s="107"/>
    </row>
    <row r="1320" spans="1:76" s="40" customFormat="1" ht="15.75" customHeight="1">
      <c r="A1320" s="83" t="str">
        <f>A1319</f>
        <v>×</v>
      </c>
      <c r="B1320" s="100"/>
      <c r="C1320" s="265"/>
      <c r="D1320" s="266"/>
      <c r="E1320" s="266"/>
      <c r="F1320" s="266"/>
      <c r="G1320" s="266"/>
      <c r="H1320" s="231"/>
      <c r="I1320" s="231"/>
      <c r="J1320" s="231"/>
      <c r="K1320" s="264">
        <f t="shared" si="163"/>
        <v>705.1</v>
      </c>
      <c r="L1320" s="264"/>
      <c r="M1320" s="264"/>
      <c r="N1320" s="486"/>
      <c r="O1320" s="263" t="str">
        <f t="shared" ref="O1320" si="191">O1319</f>
        <v/>
      </c>
      <c r="P1320" s="264"/>
      <c r="Q1320" s="264" t="str">
        <f t="shared" ref="Q1320" si="192">Q1319</f>
        <v/>
      </c>
      <c r="R1320" s="264"/>
      <c r="S1320" s="264" t="str">
        <f t="shared" ref="S1320" si="193">S1319</f>
        <v/>
      </c>
      <c r="T1320" s="264"/>
      <c r="U1320" s="560" t="str">
        <f t="shared" si="181"/>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c r="BX1320" s="107"/>
    </row>
    <row r="1321" spans="1:76" s="40" customFormat="1" ht="15.75" customHeight="1">
      <c r="A1321" s="83" t="str">
        <f>IF(H1321="","×","")</f>
        <v>×</v>
      </c>
      <c r="B1321" s="100"/>
      <c r="C1321" s="265" t="str">
        <f>IF(D1247="","",D1247)</f>
        <v/>
      </c>
      <c r="D1321" s="266"/>
      <c r="E1321" s="266" t="str">
        <f>IF(G1247="","",G1247)</f>
        <v/>
      </c>
      <c r="F1321" s="266"/>
      <c r="G1321" s="266"/>
      <c r="H1321" s="231" t="str">
        <f>IF(J1247="","",J1247)</f>
        <v/>
      </c>
      <c r="I1321" s="231"/>
      <c r="J1321" s="231"/>
      <c r="K1321" s="264">
        <f t="shared" si="163"/>
        <v>705.1</v>
      </c>
      <c r="L1321" s="264"/>
      <c r="M1321" s="264"/>
      <c r="N1321" s="486"/>
      <c r="O1321" s="263" t="str">
        <f>IF(E1321="","",IF(E1321="粘性土",1,CHOOSE(AK$1160,X$1158,X$1159)))</f>
        <v/>
      </c>
      <c r="P1321" s="264"/>
      <c r="Q1321" s="264" t="str">
        <f>IF(E1321="","",IF(E1321="粘性土",1,CHOOSE(AK$1160,AB$1158,AB$1159)))</f>
        <v/>
      </c>
      <c r="R1321" s="264"/>
      <c r="S1321" s="264" t="str">
        <f>IF(E1321="","",IF(E1321="粘性土",1,CHOOSE(AK$1160,AF$1158,AF$1159)))</f>
        <v/>
      </c>
      <c r="T1321" s="264"/>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c r="BX1321" s="107"/>
    </row>
    <row r="1322" spans="1:76" s="40" customFormat="1" ht="15.75" customHeight="1">
      <c r="A1322" s="83" t="str">
        <f>A1321</f>
        <v>×</v>
      </c>
      <c r="B1322" s="100"/>
      <c r="C1322" s="265"/>
      <c r="D1322" s="266"/>
      <c r="E1322" s="266"/>
      <c r="F1322" s="266"/>
      <c r="G1322" s="266"/>
      <c r="H1322" s="231"/>
      <c r="I1322" s="231"/>
      <c r="J1322" s="231"/>
      <c r="K1322" s="264">
        <f t="shared" si="163"/>
        <v>705.1</v>
      </c>
      <c r="L1322" s="264"/>
      <c r="M1322" s="264"/>
      <c r="N1322" s="486"/>
      <c r="O1322" s="263" t="str">
        <f t="shared" ref="O1322" si="194">O1321</f>
        <v/>
      </c>
      <c r="P1322" s="264"/>
      <c r="Q1322" s="264" t="str">
        <f t="shared" ref="Q1322" si="195">Q1321</f>
        <v/>
      </c>
      <c r="R1322" s="264"/>
      <c r="S1322" s="264" t="str">
        <f t="shared" ref="S1322" si="196">S1321</f>
        <v/>
      </c>
      <c r="T1322" s="264"/>
      <c r="U1322" s="560" t="str">
        <f t="shared" si="181"/>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c r="BX1322" s="107"/>
    </row>
    <row r="1323" spans="1:76" s="40" customFormat="1" ht="15.75" customHeight="1">
      <c r="A1323" s="83" t="str">
        <f>IF(H1323="","×","")</f>
        <v>×</v>
      </c>
      <c r="B1323" s="100"/>
      <c r="C1323" s="265" t="str">
        <f>IF(D1249="","",D1249)</f>
        <v/>
      </c>
      <c r="D1323" s="266"/>
      <c r="E1323" s="266" t="str">
        <f>IF(G1249="","",G1249)</f>
        <v/>
      </c>
      <c r="F1323" s="266"/>
      <c r="G1323" s="266"/>
      <c r="H1323" s="231" t="str">
        <f>IF(J1249="","",J1249)</f>
        <v/>
      </c>
      <c r="I1323" s="231"/>
      <c r="J1323" s="231"/>
      <c r="K1323" s="264">
        <f t="shared" si="163"/>
        <v>705.1</v>
      </c>
      <c r="L1323" s="264"/>
      <c r="M1323" s="264"/>
      <c r="N1323" s="486"/>
      <c r="O1323" s="263" t="str">
        <f>IF(E1323="","",IF(E1323="粘性土",1,CHOOSE(AK$1160,X$1158,X$1159)))</f>
        <v/>
      </c>
      <c r="P1323" s="264"/>
      <c r="Q1323" s="264" t="str">
        <f>IF(E1323="","",IF(E1323="粘性土",1,CHOOSE(AK$1160,AB$1158,AB$1159)))</f>
        <v/>
      </c>
      <c r="R1323" s="264"/>
      <c r="S1323" s="264" t="str">
        <f>IF(E1323="","",IF(E1323="粘性土",1,CHOOSE(AK$1160,AF$1158,AF$1159)))</f>
        <v/>
      </c>
      <c r="T1323" s="264"/>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c r="BX1323" s="107"/>
    </row>
    <row r="1324" spans="1:76" s="40" customFormat="1" ht="15.75" customHeight="1">
      <c r="A1324" s="83" t="str">
        <f>A1323</f>
        <v>×</v>
      </c>
      <c r="B1324" s="100"/>
      <c r="C1324" s="265"/>
      <c r="D1324" s="266"/>
      <c r="E1324" s="266"/>
      <c r="F1324" s="266"/>
      <c r="G1324" s="266"/>
      <c r="H1324" s="231"/>
      <c r="I1324" s="231"/>
      <c r="J1324" s="231"/>
      <c r="K1324" s="264">
        <f t="shared" si="163"/>
        <v>705.1</v>
      </c>
      <c r="L1324" s="264"/>
      <c r="M1324" s="264"/>
      <c r="N1324" s="486"/>
      <c r="O1324" s="263" t="str">
        <f t="shared" ref="O1324" si="197">O1323</f>
        <v/>
      </c>
      <c r="P1324" s="264"/>
      <c r="Q1324" s="264" t="str">
        <f t="shared" ref="Q1324" si="198">Q1323</f>
        <v/>
      </c>
      <c r="R1324" s="264"/>
      <c r="S1324" s="264" t="str">
        <f t="shared" ref="S1324" si="199">S1323</f>
        <v/>
      </c>
      <c r="T1324" s="264"/>
      <c r="U1324" s="560" t="str">
        <f t="shared" si="181"/>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c r="BX1324" s="107"/>
    </row>
    <row r="1325" spans="1:76" s="40" customFormat="1" ht="15.75" customHeight="1">
      <c r="A1325" s="83" t="str">
        <f>IF(H1325="","×","")</f>
        <v>×</v>
      </c>
      <c r="B1325" s="100"/>
      <c r="C1325" s="265" t="str">
        <f>IF(D1251="","",D1251)</f>
        <v/>
      </c>
      <c r="D1325" s="266"/>
      <c r="E1325" s="266" t="str">
        <f>IF(G1251="","",G1251)</f>
        <v/>
      </c>
      <c r="F1325" s="266"/>
      <c r="G1325" s="266"/>
      <c r="H1325" s="231" t="str">
        <f>IF(J1251="","",J1251)</f>
        <v/>
      </c>
      <c r="I1325" s="231"/>
      <c r="J1325" s="231"/>
      <c r="K1325" s="264">
        <f t="shared" si="163"/>
        <v>705.1</v>
      </c>
      <c r="L1325" s="264"/>
      <c r="M1325" s="264"/>
      <c r="N1325" s="486"/>
      <c r="O1325" s="263" t="str">
        <f>IF(E1325="","",IF(E1325="粘性土",1,CHOOSE(AK$1160,X$1158,X$1159)))</f>
        <v/>
      </c>
      <c r="P1325" s="264"/>
      <c r="Q1325" s="264" t="str">
        <f>IF(E1325="","",IF(E1325="粘性土",1,CHOOSE(AK$1160,AB$1158,AB$1159)))</f>
        <v/>
      </c>
      <c r="R1325" s="264"/>
      <c r="S1325" s="264" t="str">
        <f>IF(E1325="","",IF(E1325="粘性土",1,CHOOSE(AK$1160,AF$1158,AF$1159)))</f>
        <v/>
      </c>
      <c r="T1325" s="264"/>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c r="BX1325" s="107"/>
    </row>
    <row r="1326" spans="1:76" s="40" customFormat="1" ht="15.75" customHeight="1">
      <c r="A1326" s="83" t="str">
        <f>A1325</f>
        <v>×</v>
      </c>
      <c r="B1326" s="100"/>
      <c r="C1326" s="265"/>
      <c r="D1326" s="266"/>
      <c r="E1326" s="266"/>
      <c r="F1326" s="266"/>
      <c r="G1326" s="266"/>
      <c r="H1326" s="231"/>
      <c r="I1326" s="231"/>
      <c r="J1326" s="231"/>
      <c r="K1326" s="264">
        <f t="shared" si="163"/>
        <v>705.1</v>
      </c>
      <c r="L1326" s="264"/>
      <c r="M1326" s="264"/>
      <c r="N1326" s="486"/>
      <c r="O1326" s="263" t="str">
        <f t="shared" ref="O1326" si="200">O1325</f>
        <v/>
      </c>
      <c r="P1326" s="264"/>
      <c r="Q1326" s="264" t="str">
        <f t="shared" ref="Q1326" si="201">Q1325</f>
        <v/>
      </c>
      <c r="R1326" s="264"/>
      <c r="S1326" s="264" t="str">
        <f t="shared" ref="S1326" si="202">S1325</f>
        <v/>
      </c>
      <c r="T1326" s="264"/>
      <c r="U1326" s="560" t="str">
        <f t="shared" si="181"/>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c r="BX1326" s="107"/>
    </row>
    <row r="1327" spans="1:76" s="40" customFormat="1" ht="15.75" customHeight="1">
      <c r="A1327" s="83" t="str">
        <f>IF(H1327="","×","")</f>
        <v>×</v>
      </c>
      <c r="B1327" s="100"/>
      <c r="C1327" s="265" t="str">
        <f>IF(D1253="","",D1253)</f>
        <v/>
      </c>
      <c r="D1327" s="266"/>
      <c r="E1327" s="266" t="str">
        <f>IF(G1253="","",G1253)</f>
        <v/>
      </c>
      <c r="F1327" s="266"/>
      <c r="G1327" s="266"/>
      <c r="H1327" s="231" t="str">
        <f>IF(J1253="","",J1253)</f>
        <v/>
      </c>
      <c r="I1327" s="231"/>
      <c r="J1327" s="231"/>
      <c r="K1327" s="264">
        <f t="shared" si="163"/>
        <v>705.1</v>
      </c>
      <c r="L1327" s="264"/>
      <c r="M1327" s="264"/>
      <c r="N1327" s="486"/>
      <c r="O1327" s="263" t="str">
        <f>IF(E1327="","",IF(E1327="粘性土",1,CHOOSE(AK$1160,X$1158,X$1159)))</f>
        <v/>
      </c>
      <c r="P1327" s="264"/>
      <c r="Q1327" s="264" t="str">
        <f>IF(E1327="","",IF(E1327="粘性土",1,CHOOSE(AK$1160,AB$1158,AB$1159)))</f>
        <v/>
      </c>
      <c r="R1327" s="264"/>
      <c r="S1327" s="264" t="str">
        <f>IF(E1327="","",IF(E1327="粘性土",1,CHOOSE(AK$1160,AF$1158,AF$1159)))</f>
        <v/>
      </c>
      <c r="T1327" s="264"/>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c r="BX1327" s="107"/>
    </row>
    <row r="1328" spans="1:76" s="40" customFormat="1" ht="15.75" customHeight="1">
      <c r="A1328" s="83" t="str">
        <f>A1327</f>
        <v>×</v>
      </c>
      <c r="B1328" s="100"/>
      <c r="C1328" s="265"/>
      <c r="D1328" s="266"/>
      <c r="E1328" s="266"/>
      <c r="F1328" s="266"/>
      <c r="G1328" s="266"/>
      <c r="H1328" s="231"/>
      <c r="I1328" s="231"/>
      <c r="J1328" s="231"/>
      <c r="K1328" s="264">
        <f t="shared" si="163"/>
        <v>705.1</v>
      </c>
      <c r="L1328" s="264"/>
      <c r="M1328" s="264"/>
      <c r="N1328" s="486"/>
      <c r="O1328" s="263" t="str">
        <f t="shared" ref="O1328" si="203">O1327</f>
        <v/>
      </c>
      <c r="P1328" s="264"/>
      <c r="Q1328" s="264" t="str">
        <f t="shared" ref="Q1328" si="204">Q1327</f>
        <v/>
      </c>
      <c r="R1328" s="264"/>
      <c r="S1328" s="264" t="str">
        <f t="shared" ref="S1328" si="205">S1327</f>
        <v/>
      </c>
      <c r="T1328" s="264"/>
      <c r="U1328" s="560" t="str">
        <f t="shared" si="181"/>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c r="BX1328" s="107"/>
    </row>
    <row r="1329" spans="1:76" s="40" customFormat="1" ht="15.75" customHeight="1">
      <c r="A1329" s="83" t="str">
        <f>IF(H1329="","×","")</f>
        <v>×</v>
      </c>
      <c r="B1329" s="100"/>
      <c r="C1329" s="265" t="str">
        <f>IF(D1255="","",D1255)</f>
        <v/>
      </c>
      <c r="D1329" s="266"/>
      <c r="E1329" s="266" t="str">
        <f>IF(G1255="","",G1255)</f>
        <v/>
      </c>
      <c r="F1329" s="266"/>
      <c r="G1329" s="266"/>
      <c r="H1329" s="231" t="str">
        <f>IF(J1255="","",J1255)</f>
        <v/>
      </c>
      <c r="I1329" s="231"/>
      <c r="J1329" s="231"/>
      <c r="K1329" s="264">
        <f t="shared" si="163"/>
        <v>705.1</v>
      </c>
      <c r="L1329" s="264"/>
      <c r="M1329" s="264"/>
      <c r="N1329" s="486"/>
      <c r="O1329" s="263" t="str">
        <f>IF(E1329="","",IF(E1329="粘性土",1,CHOOSE(AK$1160,X$1158,X$1159)))</f>
        <v/>
      </c>
      <c r="P1329" s="264"/>
      <c r="Q1329" s="264" t="str">
        <f>IF(E1329="","",IF(E1329="粘性土",1,CHOOSE(AK$1160,AB$1158,AB$1159)))</f>
        <v/>
      </c>
      <c r="R1329" s="264"/>
      <c r="S1329" s="264" t="str">
        <f>IF(E1329="","",IF(E1329="粘性土",1,CHOOSE(AK$1160,AF$1158,AF$1159)))</f>
        <v/>
      </c>
      <c r="T1329" s="264"/>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c r="BX1329" s="107"/>
    </row>
    <row r="1330" spans="1:76" s="40" customFormat="1" ht="15.75" customHeight="1">
      <c r="A1330" s="83" t="str">
        <f>A1329</f>
        <v>×</v>
      </c>
      <c r="B1330" s="100"/>
      <c r="C1330" s="269"/>
      <c r="D1330" s="270"/>
      <c r="E1330" s="270"/>
      <c r="F1330" s="270"/>
      <c r="G1330" s="270"/>
      <c r="H1330" s="252"/>
      <c r="I1330" s="252"/>
      <c r="J1330" s="252"/>
      <c r="K1330" s="347">
        <f t="shared" si="163"/>
        <v>705.1</v>
      </c>
      <c r="L1330" s="347"/>
      <c r="M1330" s="347"/>
      <c r="N1330" s="549"/>
      <c r="O1330" s="500" t="str">
        <f t="shared" ref="O1330" si="206">O1329</f>
        <v/>
      </c>
      <c r="P1330" s="347"/>
      <c r="Q1330" s="347" t="str">
        <f t="shared" ref="Q1330" si="207">Q1329</f>
        <v/>
      </c>
      <c r="R1330" s="347"/>
      <c r="S1330" s="347" t="str">
        <f t="shared" ref="S1330" si="208">S1329</f>
        <v/>
      </c>
      <c r="T1330" s="347"/>
      <c r="U1330" s="560" t="str">
        <f t="shared" si="181"/>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498</v>
      </c>
      <c r="AC1331" s="35" t="s">
        <v>26</v>
      </c>
      <c r="AD1331" s="439">
        <f>杭先端径</f>
        <v>1</v>
      </c>
      <c r="AE1331" s="439"/>
      <c r="AF1331" s="439"/>
      <c r="AG1331" s="62" t="s">
        <v>427</v>
      </c>
      <c r="AH1331" s="35" t="s">
        <v>154</v>
      </c>
      <c r="AI1331" s="66"/>
      <c r="BX1331" s="107"/>
    </row>
    <row r="1332" spans="1:76" s="40" customFormat="1" ht="15.75" customHeight="1">
      <c r="A1332" s="117" t="str">
        <f>IF(液状化L1の有無="","","×")</f>
        <v>×</v>
      </c>
      <c r="B1332" s="100" t="s">
        <v>588</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509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542" t="s">
        <v>8</v>
      </c>
      <c r="D1335" s="543"/>
      <c r="E1335" s="543" t="s">
        <v>339</v>
      </c>
      <c r="F1335" s="543"/>
      <c r="G1335" s="543"/>
      <c r="H1335" s="544" t="s">
        <v>186</v>
      </c>
      <c r="I1335" s="544"/>
      <c r="J1335" s="544"/>
      <c r="K1335" s="543" t="s">
        <v>500</v>
      </c>
      <c r="L1335" s="543"/>
      <c r="M1335" s="543"/>
      <c r="N1335" s="546"/>
      <c r="O1335" s="473" t="s">
        <v>280</v>
      </c>
      <c r="P1335" s="226"/>
      <c r="Q1335" s="226"/>
      <c r="R1335" s="226"/>
      <c r="S1335" s="226"/>
      <c r="T1335" s="226"/>
      <c r="U1335" s="226" t="s">
        <v>493</v>
      </c>
      <c r="V1335" s="226"/>
      <c r="W1335" s="350"/>
      <c r="X1335" s="304" t="s">
        <v>545</v>
      </c>
      <c r="Y1335" s="226"/>
      <c r="Z1335" s="226"/>
      <c r="AA1335" s="226"/>
      <c r="AB1335" s="226"/>
      <c r="AC1335" s="226"/>
      <c r="AD1335" s="226"/>
      <c r="AE1335" s="226"/>
      <c r="AF1335" s="226"/>
      <c r="AG1335" s="226"/>
      <c r="AH1335" s="226"/>
      <c r="AI1335" s="344"/>
      <c r="AJ1335" s="53"/>
      <c r="AK1335" s="403" t="s">
        <v>423</v>
      </c>
      <c r="AL1335" s="355"/>
      <c r="AM1335" s="355"/>
      <c r="AN1335" s="355"/>
      <c r="BX1335" s="107"/>
    </row>
    <row r="1336" spans="1:76" s="40" customFormat="1" ht="15.75" customHeight="1">
      <c r="A1336" s="117" t="str">
        <f>IF(液状化L1の有無="","","×")</f>
        <v>×</v>
      </c>
      <c r="B1336" s="100"/>
      <c r="C1336" s="476"/>
      <c r="D1336" s="477"/>
      <c r="E1336" s="477"/>
      <c r="F1336" s="477"/>
      <c r="G1336" s="477"/>
      <c r="H1336" s="545"/>
      <c r="I1336" s="545"/>
      <c r="J1336" s="545"/>
      <c r="K1336" s="477"/>
      <c r="L1336" s="477"/>
      <c r="M1336" s="477"/>
      <c r="N1336" s="482"/>
      <c r="O1336" s="553" t="s">
        <v>482</v>
      </c>
      <c r="P1336" s="252"/>
      <c r="Q1336" s="252" t="s">
        <v>483</v>
      </c>
      <c r="R1336" s="252"/>
      <c r="S1336" s="252" t="s">
        <v>484</v>
      </c>
      <c r="T1336" s="252"/>
      <c r="U1336" s="270"/>
      <c r="V1336" s="270"/>
      <c r="W1336" s="354"/>
      <c r="X1336" s="558" t="s">
        <v>482</v>
      </c>
      <c r="Y1336" s="252"/>
      <c r="Z1336" s="252"/>
      <c r="AA1336" s="252"/>
      <c r="AB1336" s="252" t="s">
        <v>483</v>
      </c>
      <c r="AC1336" s="252"/>
      <c r="AD1336" s="252"/>
      <c r="AE1336" s="252"/>
      <c r="AF1336" s="252" t="s">
        <v>484</v>
      </c>
      <c r="AG1336" s="252"/>
      <c r="AH1336" s="252"/>
      <c r="AI1336" s="533"/>
      <c r="AJ1336" s="55"/>
      <c r="AK1336" s="300"/>
      <c r="AL1336" s="246"/>
      <c r="AM1336" s="246"/>
      <c r="AN1336" s="246"/>
      <c r="BX1336" s="107"/>
    </row>
    <row r="1337" spans="1:76" s="40" customFormat="1" ht="15.75" customHeight="1">
      <c r="A1337" s="117" t="str">
        <f>IF(液状化L1の有無="",IF(H1337="","×",""),"×")</f>
        <v>×</v>
      </c>
      <c r="B1337" s="100"/>
      <c r="C1337" s="304">
        <f>IF(D1227="","",D1227)</f>
        <v>2</v>
      </c>
      <c r="D1337" s="226"/>
      <c r="E1337" s="226" t="str">
        <f>IF(G1227="","",G1227)</f>
        <v>砂質土</v>
      </c>
      <c r="F1337" s="226"/>
      <c r="G1337" s="226"/>
      <c r="H1337" s="225">
        <f>IF(J1227="","",J1227)</f>
        <v>3.4200000762939453</v>
      </c>
      <c r="I1337" s="225"/>
      <c r="J1337" s="225"/>
      <c r="K1337" s="349">
        <f>AF1227*AD$1367*AK1337</f>
        <v>359.9</v>
      </c>
      <c r="L1337" s="349"/>
      <c r="M1337" s="349"/>
      <c r="N1337" s="567"/>
      <c r="O1337" s="387">
        <f>IF(E1337="","",IF(E1337="粘性土",1,CHOOSE(AJ$1160,X$1155,X$1156,X$1157)))</f>
        <v>1</v>
      </c>
      <c r="P1337" s="349"/>
      <c r="Q1337" s="349">
        <f>IF(E1337="","",IF(E1337="粘性土",1,CHOOSE(AJ$1160,AB$1155,AB$1156,AB$1157)))</f>
        <v>0.8</v>
      </c>
      <c r="R1337" s="349"/>
      <c r="S1337" s="349">
        <f>IF(E1337="","",IF(E1337="粘性土",1,CHOOSE(AJ$1160,AF$1155,AF$1156,AF$1157)))</f>
        <v>0.7</v>
      </c>
      <c r="T1337" s="349"/>
      <c r="U1337" s="554">
        <f>IF(E1337="","",IF(E1337="粘性土",1,AJ$1173))</f>
        <v>0.995</v>
      </c>
      <c r="V1337" s="554"/>
      <c r="W1337" s="555"/>
      <c r="X1337" s="556">
        <f>IF(E1337="","",ROUND(K1337*O1337*U1337,1))</f>
        <v>358.1</v>
      </c>
      <c r="Y1337" s="557"/>
      <c r="Z1337" s="557"/>
      <c r="AA1337" s="557"/>
      <c r="AB1337" s="556">
        <f>IF(E1337="","",ROUND(K1337*Q1337*U1337,1))</f>
        <v>286.5</v>
      </c>
      <c r="AC1337" s="557"/>
      <c r="AD1337" s="557"/>
      <c r="AE1337" s="557"/>
      <c r="AF1337" s="556">
        <f>IF(E1337="","",ROUND(K1337*S1337*U1337,1))</f>
        <v>250.7</v>
      </c>
      <c r="AG1337" s="557"/>
      <c r="AH1337" s="557"/>
      <c r="AI1337" s="559"/>
      <c r="AJ1337" s="84"/>
      <c r="AK1337" s="568">
        <f>R304</f>
        <v>1</v>
      </c>
      <c r="AL1337" s="225"/>
      <c r="AM1337" s="225"/>
      <c r="AN1337" s="225"/>
      <c r="BX1337" s="107"/>
    </row>
    <row r="1338" spans="1:76" s="40" customFormat="1" ht="15.75" customHeight="1">
      <c r="A1338" s="117" t="str">
        <f>A1337</f>
        <v>×</v>
      </c>
      <c r="B1338" s="100"/>
      <c r="C1338" s="265"/>
      <c r="D1338" s="266"/>
      <c r="E1338" s="266"/>
      <c r="F1338" s="266"/>
      <c r="G1338" s="266"/>
      <c r="H1338" s="231"/>
      <c r="I1338" s="231"/>
      <c r="J1338" s="231"/>
      <c r="K1338" s="264">
        <f>AF1228*AD$1367*AK1337</f>
        <v>648.4</v>
      </c>
      <c r="L1338" s="264"/>
      <c r="M1338" s="264"/>
      <c r="N1338" s="566"/>
      <c r="O1338" s="263">
        <f>O1337</f>
        <v>1</v>
      </c>
      <c r="P1338" s="264"/>
      <c r="Q1338" s="264">
        <f>Q1337</f>
        <v>0.8</v>
      </c>
      <c r="R1338" s="264"/>
      <c r="S1338" s="264">
        <f>S1337</f>
        <v>0.7</v>
      </c>
      <c r="T1338" s="264"/>
      <c r="U1338" s="554">
        <f t="shared" ref="U1338" si="209">U1337</f>
        <v>0.995</v>
      </c>
      <c r="V1338" s="554"/>
      <c r="W1338" s="555"/>
      <c r="X1338" s="550">
        <f>IF(E1337="","",ROUND(K1338*O1338*U1338,1))</f>
        <v>645.20000000000005</v>
      </c>
      <c r="Y1338" s="551"/>
      <c r="Z1338" s="551"/>
      <c r="AA1338" s="551"/>
      <c r="AB1338" s="550">
        <f>IF(E1337="","",ROUND(K1338*Q1338*U1338,1))</f>
        <v>516.1</v>
      </c>
      <c r="AC1338" s="551"/>
      <c r="AD1338" s="551"/>
      <c r="AE1338" s="551"/>
      <c r="AF1338" s="550">
        <f>IF(E1337="","",ROUND(K1338*S1338*U1338,1))</f>
        <v>451.6</v>
      </c>
      <c r="AG1338" s="551"/>
      <c r="AH1338" s="551"/>
      <c r="AI1338" s="552"/>
      <c r="AJ1338" s="84"/>
      <c r="AK1338" s="569"/>
      <c r="AL1338" s="231"/>
      <c r="AM1338" s="231"/>
      <c r="AN1338" s="231"/>
      <c r="BX1338" s="107"/>
    </row>
    <row r="1339" spans="1:76" s="40" customFormat="1" ht="15.75" customHeight="1">
      <c r="A1339" s="117" t="str">
        <f>IF(液状化L1の有無="",IF(H1339="","×",""),"×")</f>
        <v>×</v>
      </c>
      <c r="B1339" s="100"/>
      <c r="C1339" s="265">
        <f>IF(D1229="","",D1229)</f>
        <v>3</v>
      </c>
      <c r="D1339" s="266"/>
      <c r="E1339" s="266" t="str">
        <f>IF(G1229="","",G1229)</f>
        <v>粘性土</v>
      </c>
      <c r="F1339" s="266"/>
      <c r="G1339" s="266"/>
      <c r="H1339" s="231">
        <f>IF(J1229="","",J1229)</f>
        <v>3.1500000953674316</v>
      </c>
      <c r="I1339" s="231"/>
      <c r="J1339" s="231"/>
      <c r="K1339" s="264">
        <f>AF1229*AD$1367*AK1339</f>
        <v>0</v>
      </c>
      <c r="L1339" s="264"/>
      <c r="M1339" s="264"/>
      <c r="N1339" s="566"/>
      <c r="O1339" s="263">
        <f>IF(E1339="","",IF(E1339="粘性土",1,CHOOSE(AJ$1160,X$1155,X$1156,X$1157)))</f>
        <v>1</v>
      </c>
      <c r="P1339" s="264"/>
      <c r="Q1339" s="264">
        <f>IF(E1339="","",IF(E1339="粘性土",1,CHOOSE(AJ$1160,AB$1155,AB$1156,AB$1157)))</f>
        <v>1</v>
      </c>
      <c r="R1339" s="264"/>
      <c r="S1339" s="264">
        <f>IF(E1339="","",IF(E1339="粘性土",1,CHOOSE(AJ$1160,AF$1155,AF$1156,AF$1157)))</f>
        <v>1</v>
      </c>
      <c r="T1339" s="264"/>
      <c r="U1339" s="554">
        <f>IF(E1339="","",IF(E1339="粘性土",1,AJ$1173))</f>
        <v>1</v>
      </c>
      <c r="V1339" s="554"/>
      <c r="W1339" s="555"/>
      <c r="X1339" s="550">
        <f>IF(E1339="","",ROUND(K1339*O1339*U1339,1))</f>
        <v>0</v>
      </c>
      <c r="Y1339" s="551"/>
      <c r="Z1339" s="551"/>
      <c r="AA1339" s="551"/>
      <c r="AB1339" s="550">
        <f>IF(E1339="","",ROUND(K1339*Q1339*U1339,1))</f>
        <v>0</v>
      </c>
      <c r="AC1339" s="551"/>
      <c r="AD1339" s="551"/>
      <c r="AE1339" s="551"/>
      <c r="AF1339" s="550">
        <f>IF(E1339="","",ROUND(K1339*S1339*U1339,1))</f>
        <v>0</v>
      </c>
      <c r="AG1339" s="551"/>
      <c r="AH1339" s="551"/>
      <c r="AI1339" s="552"/>
      <c r="AJ1339" s="84"/>
      <c r="AK1339" s="569">
        <f>R305</f>
        <v>1</v>
      </c>
      <c r="AL1339" s="231"/>
      <c r="AM1339" s="231"/>
      <c r="AN1339" s="231"/>
      <c r="BX1339" s="107"/>
    </row>
    <row r="1340" spans="1:76" s="40" customFormat="1" ht="15.75" customHeight="1">
      <c r="A1340" s="117" t="str">
        <f t="shared" ref="A1340" si="210">A1339</f>
        <v>×</v>
      </c>
      <c r="B1340" s="100"/>
      <c r="C1340" s="265"/>
      <c r="D1340" s="266"/>
      <c r="E1340" s="266"/>
      <c r="F1340" s="266"/>
      <c r="G1340" s="266"/>
      <c r="H1340" s="231"/>
      <c r="I1340" s="231"/>
      <c r="J1340" s="231"/>
      <c r="K1340" s="264">
        <f>AF1230*AD$1367*AK1339</f>
        <v>0</v>
      </c>
      <c r="L1340" s="264"/>
      <c r="M1340" s="264"/>
      <c r="N1340" s="566"/>
      <c r="O1340" s="263">
        <f>O1339</f>
        <v>1</v>
      </c>
      <c r="P1340" s="264"/>
      <c r="Q1340" s="264">
        <f>Q1339</f>
        <v>1</v>
      </c>
      <c r="R1340" s="264"/>
      <c r="S1340" s="264">
        <f>S1339</f>
        <v>1</v>
      </c>
      <c r="T1340" s="264"/>
      <c r="U1340" s="554">
        <f t="shared" ref="U1340" si="211">U1339</f>
        <v>1</v>
      </c>
      <c r="V1340" s="554"/>
      <c r="W1340" s="555"/>
      <c r="X1340" s="550">
        <f>IF(E1339="","",ROUND(K1340*O1340*U1340,1))</f>
        <v>0</v>
      </c>
      <c r="Y1340" s="551"/>
      <c r="Z1340" s="551"/>
      <c r="AA1340" s="551"/>
      <c r="AB1340" s="550">
        <f>IF(E1339="","",ROUND(K1340*Q1340*U1340,1))</f>
        <v>0</v>
      </c>
      <c r="AC1340" s="551"/>
      <c r="AD1340" s="551"/>
      <c r="AE1340" s="551"/>
      <c r="AF1340" s="550">
        <f>IF(E1339="","",ROUND(K1340*S1340*U1340,1))</f>
        <v>0</v>
      </c>
      <c r="AG1340" s="551"/>
      <c r="AH1340" s="551"/>
      <c r="AI1340" s="552"/>
      <c r="AJ1340" s="84"/>
      <c r="AK1340" s="569"/>
      <c r="AL1340" s="231"/>
      <c r="AM1340" s="231"/>
      <c r="AN1340" s="231"/>
      <c r="BX1340" s="107"/>
    </row>
    <row r="1341" spans="1:76" s="40" customFormat="1" ht="15.75" customHeight="1">
      <c r="A1341" s="117" t="str">
        <f>IF(液状化L1の有無="",IF(H1341="","×",""),"×")</f>
        <v>×</v>
      </c>
      <c r="B1341" s="100"/>
      <c r="C1341" s="265">
        <f>IF(D1231="","",D1231)</f>
        <v>4</v>
      </c>
      <c r="D1341" s="266"/>
      <c r="E1341" s="266" t="str">
        <f>IF(G1231="","",G1231)</f>
        <v>粘性土</v>
      </c>
      <c r="F1341" s="266"/>
      <c r="G1341" s="266"/>
      <c r="H1341" s="231">
        <f>IF(J1231="","",J1231)</f>
        <v>5</v>
      </c>
      <c r="I1341" s="231"/>
      <c r="J1341" s="231"/>
      <c r="K1341" s="264">
        <f>AF1231*AD$1367*AK1341</f>
        <v>356.4</v>
      </c>
      <c r="L1341" s="264"/>
      <c r="M1341" s="264"/>
      <c r="N1341" s="566"/>
      <c r="O1341" s="263">
        <f>IF(E1341="","",IF(E1341="粘性土",1,CHOOSE(AJ$1160,X$1155,X$1156,X$1157)))</f>
        <v>1</v>
      </c>
      <c r="P1341" s="264"/>
      <c r="Q1341" s="264">
        <f>IF(E1341="","",IF(E1341="粘性土",1,CHOOSE(AJ$1160,AB$1155,AB$1156,AB$1157)))</f>
        <v>1</v>
      </c>
      <c r="R1341" s="264"/>
      <c r="S1341" s="264">
        <f>IF(E1341="","",IF(E1341="粘性土",1,CHOOSE(AJ$1160,AF$1155,AF$1156,AF$1157)))</f>
        <v>1</v>
      </c>
      <c r="T1341" s="264"/>
      <c r="U1341" s="554">
        <f>IF(E1341="","",IF(E1341="粘性土",1,AJ$1173))</f>
        <v>1</v>
      </c>
      <c r="V1341" s="554"/>
      <c r="W1341" s="555"/>
      <c r="X1341" s="550">
        <f>IF(E1341="","",ROUND(K1341*O1341*U1341,1))</f>
        <v>356.4</v>
      </c>
      <c r="Y1341" s="551"/>
      <c r="Z1341" s="551"/>
      <c r="AA1341" s="551"/>
      <c r="AB1341" s="550">
        <f>IF(E1341="","",ROUND(K1341*Q1341*U1341,1))</f>
        <v>356.4</v>
      </c>
      <c r="AC1341" s="551"/>
      <c r="AD1341" s="551"/>
      <c r="AE1341" s="551"/>
      <c r="AF1341" s="550">
        <f>IF(E1341="","",ROUND(K1341*S1341*U1341,1))</f>
        <v>356.4</v>
      </c>
      <c r="AG1341" s="551"/>
      <c r="AH1341" s="551"/>
      <c r="AI1341" s="552"/>
      <c r="AJ1341" s="84"/>
      <c r="AK1341" s="569">
        <f>R306</f>
        <v>1</v>
      </c>
      <c r="AL1341" s="231"/>
      <c r="AM1341" s="231"/>
      <c r="AN1341" s="231"/>
      <c r="BX1341" s="107"/>
    </row>
    <row r="1342" spans="1:76" s="40" customFormat="1" ht="15.75" customHeight="1">
      <c r="A1342" s="117" t="str">
        <f t="shared" ref="A1342" si="212">A1341</f>
        <v>×</v>
      </c>
      <c r="B1342" s="100"/>
      <c r="C1342" s="265"/>
      <c r="D1342" s="266"/>
      <c r="E1342" s="266"/>
      <c r="F1342" s="266"/>
      <c r="G1342" s="266"/>
      <c r="H1342" s="231"/>
      <c r="I1342" s="231"/>
      <c r="J1342" s="231"/>
      <c r="K1342" s="264">
        <f>AF1232*AD$1367*AK1341</f>
        <v>356.4</v>
      </c>
      <c r="L1342" s="264"/>
      <c r="M1342" s="264"/>
      <c r="N1342" s="566"/>
      <c r="O1342" s="263">
        <f>O1341</f>
        <v>1</v>
      </c>
      <c r="P1342" s="264"/>
      <c r="Q1342" s="264">
        <f>Q1341</f>
        <v>1</v>
      </c>
      <c r="R1342" s="264"/>
      <c r="S1342" s="264">
        <f>S1341</f>
        <v>1</v>
      </c>
      <c r="T1342" s="264"/>
      <c r="U1342" s="554">
        <f t="shared" ref="U1342" si="213">U1341</f>
        <v>1</v>
      </c>
      <c r="V1342" s="554"/>
      <c r="W1342" s="555"/>
      <c r="X1342" s="550">
        <f>IF(E1341="","",ROUND(K1342*O1342*U1342,1))</f>
        <v>356.4</v>
      </c>
      <c r="Y1342" s="551"/>
      <c r="Z1342" s="551"/>
      <c r="AA1342" s="551"/>
      <c r="AB1342" s="550">
        <f>IF(E1341="","",ROUND(K1342*Q1342*U1342,1))</f>
        <v>356.4</v>
      </c>
      <c r="AC1342" s="551"/>
      <c r="AD1342" s="551"/>
      <c r="AE1342" s="551"/>
      <c r="AF1342" s="550">
        <f>IF(E1341="","",ROUND(K1342*S1342*U1342,1))</f>
        <v>356.4</v>
      </c>
      <c r="AG1342" s="551"/>
      <c r="AH1342" s="551"/>
      <c r="AI1342" s="552"/>
      <c r="AJ1342" s="84"/>
      <c r="AK1342" s="569"/>
      <c r="AL1342" s="231"/>
      <c r="AM1342" s="231"/>
      <c r="AN1342" s="231"/>
      <c r="BX1342" s="107"/>
    </row>
    <row r="1343" spans="1:76" s="40" customFormat="1" ht="15.75" customHeight="1">
      <c r="A1343" s="117" t="str">
        <f>IF(液状化L1の有無="",IF(H1343="","×",""),"×")</f>
        <v>×</v>
      </c>
      <c r="B1343" s="100"/>
      <c r="C1343" s="265">
        <f>IF(D1233="","",D1233)</f>
        <v>5</v>
      </c>
      <c r="D1343" s="266"/>
      <c r="E1343" s="266" t="str">
        <f>IF(G1233="","",G1233)</f>
        <v>粘性土</v>
      </c>
      <c r="F1343" s="266"/>
      <c r="G1343" s="266"/>
      <c r="H1343" s="231">
        <f>IF(J1233="","",J1233)</f>
        <v>5</v>
      </c>
      <c r="I1343" s="231"/>
      <c r="J1343" s="231"/>
      <c r="K1343" s="264">
        <f>AF1233*AD$1367*AK1343</f>
        <v>720.9</v>
      </c>
      <c r="L1343" s="264"/>
      <c r="M1343" s="264"/>
      <c r="N1343" s="566"/>
      <c r="O1343" s="263">
        <f>IF(E1343="","",IF(E1343="粘性土",1,CHOOSE(AJ$1160,X$1155,X$1156,X$1157)))</f>
        <v>1</v>
      </c>
      <c r="P1343" s="264"/>
      <c r="Q1343" s="264">
        <f>IF(E1343="","",IF(E1343="粘性土",1,CHOOSE(AJ$1160,AB$1155,AB$1156,AB$1157)))</f>
        <v>1</v>
      </c>
      <c r="R1343" s="264"/>
      <c r="S1343" s="264">
        <f>IF(E1343="","",IF(E1343="粘性土",1,CHOOSE(AJ$1160,AF$1155,AF$1156,AF$1157)))</f>
        <v>1</v>
      </c>
      <c r="T1343" s="264"/>
      <c r="U1343" s="554">
        <f>IF(E1343="","",IF(E1343="粘性土",1,AJ$1173))</f>
        <v>1</v>
      </c>
      <c r="V1343" s="554"/>
      <c r="W1343" s="555"/>
      <c r="X1343" s="550">
        <f>IF(E1343="","",ROUND(K1343*O1343*U1343,1))</f>
        <v>720.9</v>
      </c>
      <c r="Y1343" s="551"/>
      <c r="Z1343" s="551"/>
      <c r="AA1343" s="551"/>
      <c r="AB1343" s="550">
        <f>IF(E1343="","",ROUND(K1343*Q1343*U1343,1))</f>
        <v>720.9</v>
      </c>
      <c r="AC1343" s="551"/>
      <c r="AD1343" s="551"/>
      <c r="AE1343" s="551"/>
      <c r="AF1343" s="550">
        <f>IF(E1343="","",ROUND(K1343*S1343*U1343,1))</f>
        <v>720.9</v>
      </c>
      <c r="AG1343" s="551"/>
      <c r="AH1343" s="551"/>
      <c r="AI1343" s="552"/>
      <c r="AJ1343" s="84"/>
      <c r="AK1343" s="569">
        <f>R307</f>
        <v>1</v>
      </c>
      <c r="AL1343" s="231"/>
      <c r="AM1343" s="231"/>
      <c r="AN1343" s="231"/>
      <c r="BX1343" s="107"/>
    </row>
    <row r="1344" spans="1:76" s="40" customFormat="1" ht="15.75" customHeight="1">
      <c r="A1344" s="117" t="str">
        <f t="shared" ref="A1344" si="214">A1343</f>
        <v>×</v>
      </c>
      <c r="B1344" s="100"/>
      <c r="C1344" s="265"/>
      <c r="D1344" s="266"/>
      <c r="E1344" s="266"/>
      <c r="F1344" s="266"/>
      <c r="G1344" s="266"/>
      <c r="H1344" s="231"/>
      <c r="I1344" s="231"/>
      <c r="J1344" s="231"/>
      <c r="K1344" s="264">
        <f>AF1234*AD$1367*AK1343</f>
        <v>720.9</v>
      </c>
      <c r="L1344" s="264"/>
      <c r="M1344" s="264"/>
      <c r="N1344" s="566"/>
      <c r="O1344" s="263">
        <f>O1343</f>
        <v>1</v>
      </c>
      <c r="P1344" s="264"/>
      <c r="Q1344" s="264">
        <f>Q1343</f>
        <v>1</v>
      </c>
      <c r="R1344" s="264"/>
      <c r="S1344" s="264">
        <f>S1343</f>
        <v>1</v>
      </c>
      <c r="T1344" s="264"/>
      <c r="U1344" s="554">
        <f t="shared" ref="U1344" si="215">U1343</f>
        <v>1</v>
      </c>
      <c r="V1344" s="554"/>
      <c r="W1344" s="555"/>
      <c r="X1344" s="550">
        <f>IF(E1343="","",ROUND(K1344*O1344*U1344,1))</f>
        <v>720.9</v>
      </c>
      <c r="Y1344" s="551"/>
      <c r="Z1344" s="551"/>
      <c r="AA1344" s="551"/>
      <c r="AB1344" s="550">
        <f>IF(E1343="","",ROUND(K1344*Q1344*U1344,1))</f>
        <v>720.9</v>
      </c>
      <c r="AC1344" s="551"/>
      <c r="AD1344" s="551"/>
      <c r="AE1344" s="551"/>
      <c r="AF1344" s="550">
        <f>IF(E1343="","",ROUND(K1344*S1344*U1344,1))</f>
        <v>720.9</v>
      </c>
      <c r="AG1344" s="551"/>
      <c r="AH1344" s="551"/>
      <c r="AI1344" s="552"/>
      <c r="AJ1344" s="84"/>
      <c r="AK1344" s="569"/>
      <c r="AL1344" s="231"/>
      <c r="AM1344" s="231"/>
      <c r="AN1344" s="231"/>
      <c r="BX1344" s="107"/>
    </row>
    <row r="1345" spans="1:76" s="40" customFormat="1" ht="15.75" customHeight="1">
      <c r="A1345" s="117" t="str">
        <f>IF(液状化L1の有無="",IF(H1345="","×",""),"×")</f>
        <v>×</v>
      </c>
      <c r="B1345" s="100"/>
      <c r="C1345" s="265">
        <f>IF(D1235="","",D1235)</f>
        <v>6</v>
      </c>
      <c r="D1345" s="266"/>
      <c r="E1345" s="266" t="str">
        <f>IF(G1235="","",G1235)</f>
        <v>粘性土</v>
      </c>
      <c r="F1345" s="266"/>
      <c r="G1345" s="266"/>
      <c r="H1345" s="231">
        <f>IF(J1235="","",J1235)</f>
        <v>5.1999998092651367</v>
      </c>
      <c r="I1345" s="231"/>
      <c r="J1345" s="231"/>
      <c r="K1345" s="264">
        <f>AF1235*AD$1367*AK1345</f>
        <v>1092.5999999999999</v>
      </c>
      <c r="L1345" s="264"/>
      <c r="M1345" s="264"/>
      <c r="N1345" s="566"/>
      <c r="O1345" s="263">
        <f>IF(E1345="","",IF(E1345="粘性土",1,CHOOSE(AJ$1160,X$1155,X$1156,X$1157)))</f>
        <v>1</v>
      </c>
      <c r="P1345" s="264"/>
      <c r="Q1345" s="264">
        <f>IF(E1345="","",IF(E1345="粘性土",1,CHOOSE(AJ$1160,AB$1155,AB$1156,AB$1157)))</f>
        <v>1</v>
      </c>
      <c r="R1345" s="264"/>
      <c r="S1345" s="264">
        <f>IF(E1345="","",IF(E1345="粘性土",1,CHOOSE(AJ$1160,AF$1155,AF$1156,AF$1157)))</f>
        <v>1</v>
      </c>
      <c r="T1345" s="264"/>
      <c r="U1345" s="554">
        <f>IF(E1345="","",IF(E1345="粘性土",1,AJ$1173))</f>
        <v>1</v>
      </c>
      <c r="V1345" s="554"/>
      <c r="W1345" s="555"/>
      <c r="X1345" s="550">
        <f>IF(E1345="","",ROUND(K1345*O1345*U1345,1))</f>
        <v>1092.5999999999999</v>
      </c>
      <c r="Y1345" s="551"/>
      <c r="Z1345" s="551"/>
      <c r="AA1345" s="551"/>
      <c r="AB1345" s="550">
        <f>IF(E1345="","",ROUND(K1345*Q1345*U1345,1))</f>
        <v>1092.5999999999999</v>
      </c>
      <c r="AC1345" s="551"/>
      <c r="AD1345" s="551"/>
      <c r="AE1345" s="551"/>
      <c r="AF1345" s="550">
        <f>IF(E1345="","",ROUND(K1345*S1345*U1345,1))</f>
        <v>1092.5999999999999</v>
      </c>
      <c r="AG1345" s="551"/>
      <c r="AH1345" s="551"/>
      <c r="AI1345" s="552"/>
      <c r="AJ1345" s="84"/>
      <c r="AK1345" s="569">
        <f>R308</f>
        <v>1</v>
      </c>
      <c r="AL1345" s="231"/>
      <c r="AM1345" s="231"/>
      <c r="AN1345" s="231"/>
      <c r="BX1345" s="107"/>
    </row>
    <row r="1346" spans="1:76" s="40" customFormat="1" ht="15.75" customHeight="1">
      <c r="A1346" s="117" t="str">
        <f t="shared" ref="A1346" si="216">A1345</f>
        <v>×</v>
      </c>
      <c r="B1346" s="100"/>
      <c r="C1346" s="265"/>
      <c r="D1346" s="266"/>
      <c r="E1346" s="266"/>
      <c r="F1346" s="266"/>
      <c r="G1346" s="266"/>
      <c r="H1346" s="231"/>
      <c r="I1346" s="231"/>
      <c r="J1346" s="231"/>
      <c r="K1346" s="264">
        <f>AF1236*AD$1367*AK1345</f>
        <v>1092.5999999999999</v>
      </c>
      <c r="L1346" s="264"/>
      <c r="M1346" s="264"/>
      <c r="N1346" s="566"/>
      <c r="O1346" s="263">
        <f>O1345</f>
        <v>1</v>
      </c>
      <c r="P1346" s="264"/>
      <c r="Q1346" s="264">
        <f>Q1345</f>
        <v>1</v>
      </c>
      <c r="R1346" s="264"/>
      <c r="S1346" s="264">
        <f>S1345</f>
        <v>1</v>
      </c>
      <c r="T1346" s="264"/>
      <c r="U1346" s="554">
        <f t="shared" ref="U1346" si="217">U1345</f>
        <v>1</v>
      </c>
      <c r="V1346" s="554"/>
      <c r="W1346" s="555"/>
      <c r="X1346" s="550">
        <f>IF(E1345="","",ROUND(K1346*O1346*U1346,1))</f>
        <v>1092.5999999999999</v>
      </c>
      <c r="Y1346" s="551"/>
      <c r="Z1346" s="551"/>
      <c r="AA1346" s="551"/>
      <c r="AB1346" s="550">
        <f>IF(E1345="","",ROUND(K1346*Q1346*U1346,1))</f>
        <v>1092.5999999999999</v>
      </c>
      <c r="AC1346" s="551"/>
      <c r="AD1346" s="551"/>
      <c r="AE1346" s="551"/>
      <c r="AF1346" s="550">
        <f>IF(E1345="","",ROUND(K1346*S1346*U1346,1))</f>
        <v>1092.5999999999999</v>
      </c>
      <c r="AG1346" s="551"/>
      <c r="AH1346" s="551"/>
      <c r="AI1346" s="552"/>
      <c r="AJ1346" s="84"/>
      <c r="AK1346" s="569"/>
      <c r="AL1346" s="231"/>
      <c r="AM1346" s="231"/>
      <c r="AN1346" s="231"/>
      <c r="BX1346" s="107"/>
    </row>
    <row r="1347" spans="1:76" s="40" customFormat="1" ht="15.75" customHeight="1">
      <c r="A1347" s="117" t="str">
        <f>IF(液状化L1の有無="",IF(H1347="","×",""),"×")</f>
        <v>×</v>
      </c>
      <c r="B1347" s="100"/>
      <c r="C1347" s="265">
        <f>IF(D1237="","",D1237)</f>
        <v>7</v>
      </c>
      <c r="D1347" s="266"/>
      <c r="E1347" s="266" t="str">
        <f>IF(G1237="","",G1237)</f>
        <v>粘性土</v>
      </c>
      <c r="F1347" s="266"/>
      <c r="G1347" s="266"/>
      <c r="H1347" s="231">
        <f>IF(J1237="","",J1237)</f>
        <v>2.5499999523162842</v>
      </c>
      <c r="I1347" s="231"/>
      <c r="J1347" s="231"/>
      <c r="K1347" s="264">
        <f>AF1237*AD$1367*AK1347</f>
        <v>288</v>
      </c>
      <c r="L1347" s="264"/>
      <c r="M1347" s="264"/>
      <c r="N1347" s="566"/>
      <c r="O1347" s="263">
        <f>IF(E1347="","",IF(E1347="粘性土",1,CHOOSE(AJ$1160,X$1155,X$1156,X$1157)))</f>
        <v>1</v>
      </c>
      <c r="P1347" s="264"/>
      <c r="Q1347" s="264">
        <f>IF(E1347="","",IF(E1347="粘性土",1,CHOOSE(AJ$1160,AB$1155,AB$1156,AB$1157)))</f>
        <v>1</v>
      </c>
      <c r="R1347" s="264"/>
      <c r="S1347" s="264">
        <f>IF(E1347="","",IF(E1347="粘性土",1,CHOOSE(AJ$1160,AF$1155,AF$1156,AF$1157)))</f>
        <v>1</v>
      </c>
      <c r="T1347" s="264"/>
      <c r="U1347" s="554">
        <f>IF(E1347="","",IF(E1347="粘性土",1,AJ$1173))</f>
        <v>1</v>
      </c>
      <c r="V1347" s="554"/>
      <c r="W1347" s="555"/>
      <c r="X1347" s="550">
        <f>IF(E1347="","",ROUND(K1347*O1347*U1347,1))</f>
        <v>288</v>
      </c>
      <c r="Y1347" s="551"/>
      <c r="Z1347" s="551"/>
      <c r="AA1347" s="551"/>
      <c r="AB1347" s="550">
        <f>IF(E1347="","",ROUND(K1347*Q1347*U1347,1))</f>
        <v>288</v>
      </c>
      <c r="AC1347" s="551"/>
      <c r="AD1347" s="551"/>
      <c r="AE1347" s="551"/>
      <c r="AF1347" s="550">
        <f>IF(E1347="","",ROUND(K1347*S1347*U1347,1))</f>
        <v>288</v>
      </c>
      <c r="AG1347" s="551"/>
      <c r="AH1347" s="551"/>
      <c r="AI1347" s="552"/>
      <c r="AJ1347" s="84"/>
      <c r="AK1347" s="569">
        <f>R309</f>
        <v>1</v>
      </c>
      <c r="AL1347" s="231"/>
      <c r="AM1347" s="231"/>
      <c r="AN1347" s="231"/>
      <c r="BX1347" s="107"/>
    </row>
    <row r="1348" spans="1:76" s="40" customFormat="1" ht="15.75" customHeight="1">
      <c r="A1348" s="117" t="str">
        <f t="shared" ref="A1348" si="218">A1347</f>
        <v>×</v>
      </c>
      <c r="B1348" s="100"/>
      <c r="C1348" s="265"/>
      <c r="D1348" s="266"/>
      <c r="E1348" s="266"/>
      <c r="F1348" s="266"/>
      <c r="G1348" s="266"/>
      <c r="H1348" s="231"/>
      <c r="I1348" s="231"/>
      <c r="J1348" s="231"/>
      <c r="K1348" s="264">
        <f>AF1238*AD$1367*AK1347</f>
        <v>288</v>
      </c>
      <c r="L1348" s="264"/>
      <c r="M1348" s="264"/>
      <c r="N1348" s="566"/>
      <c r="O1348" s="263">
        <f>O1347</f>
        <v>1</v>
      </c>
      <c r="P1348" s="264"/>
      <c r="Q1348" s="264">
        <f>Q1347</f>
        <v>1</v>
      </c>
      <c r="R1348" s="264"/>
      <c r="S1348" s="264">
        <f>S1347</f>
        <v>1</v>
      </c>
      <c r="T1348" s="264"/>
      <c r="U1348" s="554">
        <f t="shared" ref="U1348:U1366" si="219">U1347</f>
        <v>1</v>
      </c>
      <c r="V1348" s="554"/>
      <c r="W1348" s="555"/>
      <c r="X1348" s="550">
        <f>IF(E1347="","",ROUND(K1348*O1348*U1348,1))</f>
        <v>288</v>
      </c>
      <c r="Y1348" s="551"/>
      <c r="Z1348" s="551"/>
      <c r="AA1348" s="551"/>
      <c r="AB1348" s="550">
        <f>IF(E1347="","",ROUND(K1348*Q1348*U1348,1))</f>
        <v>288</v>
      </c>
      <c r="AC1348" s="551"/>
      <c r="AD1348" s="551"/>
      <c r="AE1348" s="551"/>
      <c r="AF1348" s="550">
        <f>IF(E1347="","",ROUND(K1348*S1348*U1348,1))</f>
        <v>288</v>
      </c>
      <c r="AG1348" s="551"/>
      <c r="AH1348" s="551"/>
      <c r="AI1348" s="552"/>
      <c r="AJ1348" s="84"/>
      <c r="AK1348" s="569"/>
      <c r="AL1348" s="231"/>
      <c r="AM1348" s="231"/>
      <c r="AN1348" s="231"/>
      <c r="BX1348" s="107"/>
    </row>
    <row r="1349" spans="1:76" s="40" customFormat="1" ht="15.75" customHeight="1">
      <c r="A1349" s="117" t="str">
        <f>IF(液状化L1の有無="",IF(H1349="","×",""),"×")</f>
        <v>×</v>
      </c>
      <c r="B1349" s="100"/>
      <c r="C1349" s="265">
        <f>IF(D1239="","",D1239)</f>
        <v>8</v>
      </c>
      <c r="D1349" s="266"/>
      <c r="E1349" s="266" t="str">
        <f>IF(G1239="","",G1239)</f>
        <v>粘性土</v>
      </c>
      <c r="F1349" s="266"/>
      <c r="G1349" s="266"/>
      <c r="H1349" s="231">
        <f>IF(J1239="","",J1239)</f>
        <v>3.7799999713897705</v>
      </c>
      <c r="I1349" s="231"/>
      <c r="J1349" s="231"/>
      <c r="K1349" s="264">
        <f>AF1239*AD$1367*AK1349</f>
        <v>891</v>
      </c>
      <c r="L1349" s="264"/>
      <c r="M1349" s="264"/>
      <c r="N1349" s="566"/>
      <c r="O1349" s="263">
        <f>IF(E1349="","",IF(E1349="粘性土",1,CHOOSE(AJ$1160,X$1155,X$1156,X$1157)))</f>
        <v>1</v>
      </c>
      <c r="P1349" s="264"/>
      <c r="Q1349" s="264">
        <f>IF(E1349="","",IF(E1349="粘性土",1,CHOOSE(AJ$1160,AB$1155,AB$1156,AB$1157)))</f>
        <v>1</v>
      </c>
      <c r="R1349" s="264"/>
      <c r="S1349" s="264">
        <f>IF(E1349="","",IF(E1349="粘性土",1,CHOOSE(AJ$1160,AF$1155,AF$1156,AF$1157)))</f>
        <v>1</v>
      </c>
      <c r="T1349" s="264"/>
      <c r="U1349" s="554">
        <f>IF(E1349="","",IF(E1349="粘性土",1,AJ$1173))</f>
        <v>1</v>
      </c>
      <c r="V1349" s="554"/>
      <c r="W1349" s="555"/>
      <c r="X1349" s="550">
        <f>IF(E1349="","",ROUND(K1349*O1349*U1349,1))</f>
        <v>891</v>
      </c>
      <c r="Y1349" s="551"/>
      <c r="Z1349" s="551"/>
      <c r="AA1349" s="551"/>
      <c r="AB1349" s="550">
        <f>IF(E1349="","",ROUND(K1349*Q1349*U1349,1))</f>
        <v>891</v>
      </c>
      <c r="AC1349" s="551"/>
      <c r="AD1349" s="551"/>
      <c r="AE1349" s="551"/>
      <c r="AF1349" s="550">
        <f>IF(E1349="","",ROUND(K1349*S1349*U1349,1))</f>
        <v>891</v>
      </c>
      <c r="AG1349" s="551"/>
      <c r="AH1349" s="551"/>
      <c r="AI1349" s="552"/>
      <c r="AJ1349" s="84"/>
      <c r="AK1349" s="569">
        <f>R310</f>
        <v>1</v>
      </c>
      <c r="AL1349" s="231"/>
      <c r="AM1349" s="231"/>
      <c r="AN1349" s="231"/>
      <c r="BX1349" s="107"/>
    </row>
    <row r="1350" spans="1:76" s="40" customFormat="1" ht="15.75" customHeight="1">
      <c r="A1350" s="117" t="str">
        <f t="shared" ref="A1350" si="220">A1349</f>
        <v>×</v>
      </c>
      <c r="B1350" s="100"/>
      <c r="C1350" s="265"/>
      <c r="D1350" s="266"/>
      <c r="E1350" s="266"/>
      <c r="F1350" s="266"/>
      <c r="G1350" s="266"/>
      <c r="H1350" s="231"/>
      <c r="I1350" s="231"/>
      <c r="J1350" s="231"/>
      <c r="K1350" s="264">
        <f>AF1240*AD$1367*AK1349</f>
        <v>891</v>
      </c>
      <c r="L1350" s="264"/>
      <c r="M1350" s="264"/>
      <c r="N1350" s="566"/>
      <c r="O1350" s="263">
        <f t="shared" ref="O1350" si="221">O1349</f>
        <v>1</v>
      </c>
      <c r="P1350" s="264"/>
      <c r="Q1350" s="264">
        <f t="shared" ref="Q1350" si="222">Q1349</f>
        <v>1</v>
      </c>
      <c r="R1350" s="264"/>
      <c r="S1350" s="264">
        <f t="shared" ref="S1350" si="223">S1349</f>
        <v>1</v>
      </c>
      <c r="T1350" s="264"/>
      <c r="U1350" s="554">
        <f t="shared" si="219"/>
        <v>1</v>
      </c>
      <c r="V1350" s="554"/>
      <c r="W1350" s="555"/>
      <c r="X1350" s="550">
        <f>IF(E1349="","",ROUND(K1350*O1350*U1350,1))</f>
        <v>891</v>
      </c>
      <c r="Y1350" s="551"/>
      <c r="Z1350" s="551"/>
      <c r="AA1350" s="551"/>
      <c r="AB1350" s="550">
        <f>IF(E1349="","",ROUND(K1350*Q1350*U1350,1))</f>
        <v>891</v>
      </c>
      <c r="AC1350" s="551"/>
      <c r="AD1350" s="551"/>
      <c r="AE1350" s="551"/>
      <c r="AF1350" s="550">
        <f>IF(E1349="","",ROUND(K1350*S1350*U1350,1))</f>
        <v>891</v>
      </c>
      <c r="AG1350" s="551"/>
      <c r="AH1350" s="551"/>
      <c r="AI1350" s="552"/>
      <c r="AJ1350" s="84"/>
      <c r="AK1350" s="569"/>
      <c r="AL1350" s="231"/>
      <c r="AM1350" s="231"/>
      <c r="AN1350" s="231"/>
      <c r="BX1350" s="107"/>
    </row>
    <row r="1351" spans="1:76" s="40" customFormat="1" ht="15.75" customHeight="1">
      <c r="A1351" s="117" t="str">
        <f>IF(液状化L1の有無="",IF(H1351="","×",""),"×")</f>
        <v>×</v>
      </c>
      <c r="B1351" s="100"/>
      <c r="C1351" s="265">
        <f>IF(D1241="","",D1241)</f>
        <v>9</v>
      </c>
      <c r="D1351" s="266"/>
      <c r="E1351" s="266" t="str">
        <f>IF(G1241="","",G1241)</f>
        <v>砂礫</v>
      </c>
      <c r="F1351" s="266"/>
      <c r="G1351" s="266"/>
      <c r="H1351" s="231">
        <f>IF(J1241="","",J1241)</f>
        <v>1.8999999761581421</v>
      </c>
      <c r="I1351" s="231"/>
      <c r="J1351" s="231"/>
      <c r="K1351" s="264">
        <f>AF1241*AD$1367*AK1351</f>
        <v>2391.6</v>
      </c>
      <c r="L1351" s="264"/>
      <c r="M1351" s="264"/>
      <c r="N1351" s="566"/>
      <c r="O1351" s="263">
        <f>IF(E1351="","",IF(E1351="粘性土",1,CHOOSE(AJ$1160,X$1155,X$1156,X$1157)))</f>
        <v>1</v>
      </c>
      <c r="P1351" s="264"/>
      <c r="Q1351" s="264">
        <f>IF(E1351="","",IF(E1351="粘性土",1,CHOOSE(AJ$1160,AB$1155,AB$1156,AB$1157)))</f>
        <v>0.8</v>
      </c>
      <c r="R1351" s="264"/>
      <c r="S1351" s="264">
        <f>IF(E1351="","",IF(E1351="粘性土",1,CHOOSE(AJ$1160,AF$1155,AF$1156,AF$1157)))</f>
        <v>0.7</v>
      </c>
      <c r="T1351" s="264"/>
      <c r="U1351" s="554">
        <f>IF(E1351="","",IF(E1351="粘性土",1,AJ$1173))</f>
        <v>0.995</v>
      </c>
      <c r="V1351" s="554"/>
      <c r="W1351" s="555"/>
      <c r="X1351" s="550">
        <f>IF(E1351="","",ROUND(K1351*O1351*U1351,1))</f>
        <v>2379.6</v>
      </c>
      <c r="Y1351" s="551"/>
      <c r="Z1351" s="551"/>
      <c r="AA1351" s="551"/>
      <c r="AB1351" s="550">
        <f>IF(E1351="","",ROUND(K1351*Q1351*U1351,1))</f>
        <v>1903.7</v>
      </c>
      <c r="AC1351" s="551"/>
      <c r="AD1351" s="551"/>
      <c r="AE1351" s="551"/>
      <c r="AF1351" s="550">
        <f>IF(E1351="","",ROUND(K1351*S1351*U1351,1))</f>
        <v>1665.7</v>
      </c>
      <c r="AG1351" s="551"/>
      <c r="AH1351" s="551"/>
      <c r="AI1351" s="552"/>
      <c r="AJ1351" s="84"/>
      <c r="AK1351" s="569">
        <f>R311</f>
        <v>1</v>
      </c>
      <c r="AL1351" s="231"/>
      <c r="AM1351" s="231"/>
      <c r="AN1351" s="231"/>
      <c r="BX1351" s="107"/>
    </row>
    <row r="1352" spans="1:76" s="40" customFormat="1" ht="15.75" customHeight="1">
      <c r="A1352" s="117" t="str">
        <f t="shared" ref="A1352" si="224">A1351</f>
        <v>×</v>
      </c>
      <c r="B1352" s="100"/>
      <c r="C1352" s="265"/>
      <c r="D1352" s="266"/>
      <c r="E1352" s="266"/>
      <c r="F1352" s="266"/>
      <c r="G1352" s="266"/>
      <c r="H1352" s="231"/>
      <c r="I1352" s="231"/>
      <c r="J1352" s="231"/>
      <c r="K1352" s="264">
        <f>AF1242*AD$1367*AK1351</f>
        <v>2601.9</v>
      </c>
      <c r="L1352" s="264"/>
      <c r="M1352" s="264"/>
      <c r="N1352" s="566"/>
      <c r="O1352" s="263">
        <f t="shared" ref="O1352" si="225">O1351</f>
        <v>1</v>
      </c>
      <c r="P1352" s="264"/>
      <c r="Q1352" s="264">
        <f t="shared" ref="Q1352" si="226">Q1351</f>
        <v>0.8</v>
      </c>
      <c r="R1352" s="264"/>
      <c r="S1352" s="264">
        <f t="shared" ref="S1352" si="227">S1351</f>
        <v>0.7</v>
      </c>
      <c r="T1352" s="264"/>
      <c r="U1352" s="554">
        <f t="shared" si="219"/>
        <v>0.995</v>
      </c>
      <c r="V1352" s="554"/>
      <c r="W1352" s="555"/>
      <c r="X1352" s="550">
        <f>IF(E1351="","",ROUND(K1352*O1352*U1352,1))</f>
        <v>2588.9</v>
      </c>
      <c r="Y1352" s="551"/>
      <c r="Z1352" s="551"/>
      <c r="AA1352" s="551"/>
      <c r="AB1352" s="550">
        <f>IF(E1351="","",ROUND(K1352*Q1352*U1352,1))</f>
        <v>2071.1</v>
      </c>
      <c r="AC1352" s="551"/>
      <c r="AD1352" s="551"/>
      <c r="AE1352" s="551"/>
      <c r="AF1352" s="550">
        <f>IF(E1351="","",ROUND(K1352*S1352*U1352,1))</f>
        <v>1812.2</v>
      </c>
      <c r="AG1352" s="551"/>
      <c r="AH1352" s="551"/>
      <c r="AI1352" s="552"/>
      <c r="AJ1352" s="84"/>
      <c r="AK1352" s="569"/>
      <c r="AL1352" s="231"/>
      <c r="AM1352" s="231"/>
      <c r="AN1352" s="231"/>
      <c r="BX1352" s="107"/>
    </row>
    <row r="1353" spans="1:76" s="40" customFormat="1" ht="15.75" customHeight="1">
      <c r="A1353" s="117" t="str">
        <f>IF(液状化L1の有無="",IF(H1353="","×",""),"×")</f>
        <v>×</v>
      </c>
      <c r="B1353" s="100"/>
      <c r="C1353" s="265" t="str">
        <f>IF(D1243="","",D1243)</f>
        <v/>
      </c>
      <c r="D1353" s="266"/>
      <c r="E1353" s="266" t="str">
        <f>IF(G1243="","",G1243)</f>
        <v/>
      </c>
      <c r="F1353" s="266"/>
      <c r="G1353" s="266"/>
      <c r="H1353" s="231" t="str">
        <f>IF(J1243="","",J1243)</f>
        <v/>
      </c>
      <c r="I1353" s="231"/>
      <c r="J1353" s="231"/>
      <c r="K1353" s="264">
        <f>AF1243*AD$1367*AK1353</f>
        <v>0</v>
      </c>
      <c r="L1353" s="264"/>
      <c r="M1353" s="264"/>
      <c r="N1353" s="566"/>
      <c r="O1353" s="263" t="str">
        <f>IF(E1353="","",IF(E1353="粘性土",1,CHOOSE(AJ$1160,X$1155,X$1156,X$1157)))</f>
        <v/>
      </c>
      <c r="P1353" s="264"/>
      <c r="Q1353" s="264" t="str">
        <f>IF(E1353="","",IF(E1353="粘性土",1,CHOOSE(AJ$1160,AB$1155,AB$1156,AB$1157)))</f>
        <v/>
      </c>
      <c r="R1353" s="264"/>
      <c r="S1353" s="264" t="str">
        <f>IF(E1353="","",IF(E1353="粘性土",1,CHOOSE(AJ$1160,AF$1155,AF$1156,AF$1157)))</f>
        <v/>
      </c>
      <c r="T1353" s="264"/>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1"/>
      <c r="AM1353" s="231"/>
      <c r="AN1353" s="231"/>
      <c r="BX1353" s="107"/>
    </row>
    <row r="1354" spans="1:76" s="40" customFormat="1" ht="15.75" customHeight="1">
      <c r="A1354" s="117" t="str">
        <f t="shared" ref="A1354" si="228">A1353</f>
        <v>×</v>
      </c>
      <c r="B1354" s="100"/>
      <c r="C1354" s="265"/>
      <c r="D1354" s="266"/>
      <c r="E1354" s="266"/>
      <c r="F1354" s="266"/>
      <c r="G1354" s="266"/>
      <c r="H1354" s="231"/>
      <c r="I1354" s="231"/>
      <c r="J1354" s="231"/>
      <c r="K1354" s="264">
        <f>AF1244*AD$1367*AK1353</f>
        <v>0</v>
      </c>
      <c r="L1354" s="264"/>
      <c r="M1354" s="264"/>
      <c r="N1354" s="566"/>
      <c r="O1354" s="263" t="str">
        <f t="shared" ref="O1354" si="229">O1353</f>
        <v/>
      </c>
      <c r="P1354" s="264"/>
      <c r="Q1354" s="264" t="str">
        <f t="shared" ref="Q1354" si="230">Q1353</f>
        <v/>
      </c>
      <c r="R1354" s="264"/>
      <c r="S1354" s="264" t="str">
        <f t="shared" ref="S1354" si="231">S1353</f>
        <v/>
      </c>
      <c r="T1354" s="264"/>
      <c r="U1354" s="554" t="str">
        <f t="shared" si="219"/>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1"/>
      <c r="AM1354" s="231"/>
      <c r="AN1354" s="231"/>
      <c r="BX1354" s="107"/>
    </row>
    <row r="1355" spans="1:76" s="40" customFormat="1" ht="15.75" customHeight="1">
      <c r="A1355" s="117" t="str">
        <f>IF(液状化L1の有無="",IF(H1355="","×",""),"×")</f>
        <v>×</v>
      </c>
      <c r="B1355" s="100"/>
      <c r="C1355" s="265" t="str">
        <f>IF(D1245="","",D1245)</f>
        <v/>
      </c>
      <c r="D1355" s="266"/>
      <c r="E1355" s="266" t="str">
        <f>IF(G1245="","",G1245)</f>
        <v/>
      </c>
      <c r="F1355" s="266"/>
      <c r="G1355" s="266"/>
      <c r="H1355" s="231" t="str">
        <f>IF(J1245="","",J1245)</f>
        <v/>
      </c>
      <c r="I1355" s="231"/>
      <c r="J1355" s="231"/>
      <c r="K1355" s="264">
        <f>AF1245*AD$1367*AK1355</f>
        <v>0</v>
      </c>
      <c r="L1355" s="264"/>
      <c r="M1355" s="264"/>
      <c r="N1355" s="566"/>
      <c r="O1355" s="263" t="str">
        <f>IF(E1355="","",IF(E1355="粘性土",1,CHOOSE(AJ$1160,X$1155,X$1156,X$1157)))</f>
        <v/>
      </c>
      <c r="P1355" s="264"/>
      <c r="Q1355" s="264" t="str">
        <f>IF(E1355="","",IF(E1355="粘性土",1,CHOOSE(AJ$1160,AB$1155,AB$1156,AB$1157)))</f>
        <v/>
      </c>
      <c r="R1355" s="264"/>
      <c r="S1355" s="264" t="str">
        <f>IF(E1355="","",IF(E1355="粘性土",1,CHOOSE(AJ$1160,AF$1155,AF$1156,AF$1157)))</f>
        <v/>
      </c>
      <c r="T1355" s="264"/>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1"/>
      <c r="AM1355" s="231"/>
      <c r="AN1355" s="231"/>
      <c r="BX1355" s="107"/>
    </row>
    <row r="1356" spans="1:76" s="40" customFormat="1" ht="15.75" customHeight="1">
      <c r="A1356" s="117" t="str">
        <f t="shared" ref="A1356" si="232">A1355</f>
        <v>×</v>
      </c>
      <c r="B1356" s="100"/>
      <c r="C1356" s="265"/>
      <c r="D1356" s="266"/>
      <c r="E1356" s="266"/>
      <c r="F1356" s="266"/>
      <c r="G1356" s="266"/>
      <c r="H1356" s="231"/>
      <c r="I1356" s="231"/>
      <c r="J1356" s="231"/>
      <c r="K1356" s="264">
        <f>AF1246*AD$1367*AK1355</f>
        <v>0</v>
      </c>
      <c r="L1356" s="264"/>
      <c r="M1356" s="264"/>
      <c r="N1356" s="566"/>
      <c r="O1356" s="263" t="str">
        <f t="shared" ref="O1356" si="233">O1355</f>
        <v/>
      </c>
      <c r="P1356" s="264"/>
      <c r="Q1356" s="264" t="str">
        <f t="shared" ref="Q1356" si="234">Q1355</f>
        <v/>
      </c>
      <c r="R1356" s="264"/>
      <c r="S1356" s="264" t="str">
        <f t="shared" ref="S1356" si="235">S1355</f>
        <v/>
      </c>
      <c r="T1356" s="264"/>
      <c r="U1356" s="554" t="str">
        <f t="shared" si="219"/>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1"/>
      <c r="AM1356" s="231"/>
      <c r="AN1356" s="231"/>
      <c r="BX1356" s="107"/>
    </row>
    <row r="1357" spans="1:76" s="40" customFormat="1" ht="15.75" customHeight="1">
      <c r="A1357" s="117" t="str">
        <f>IF(液状化L1の有無="",IF(H1357="","×",""),"×")</f>
        <v>×</v>
      </c>
      <c r="B1357" s="100"/>
      <c r="C1357" s="265" t="str">
        <f>IF(D1247="","",D1247)</f>
        <v/>
      </c>
      <c r="D1357" s="266"/>
      <c r="E1357" s="266" t="str">
        <f>IF(G1247="","",G1247)</f>
        <v/>
      </c>
      <c r="F1357" s="266"/>
      <c r="G1357" s="266"/>
      <c r="H1357" s="231" t="str">
        <f>IF(J1247="","",J1247)</f>
        <v/>
      </c>
      <c r="I1357" s="231"/>
      <c r="J1357" s="231"/>
      <c r="K1357" s="264">
        <f>AF1247*AD$1367*AK1357</f>
        <v>0</v>
      </c>
      <c r="L1357" s="264"/>
      <c r="M1357" s="264"/>
      <c r="N1357" s="566"/>
      <c r="O1357" s="263" t="str">
        <f>IF(E1357="","",IF(E1357="粘性土",1,CHOOSE(AJ$1160,X$1155,X$1156,X$1157)))</f>
        <v/>
      </c>
      <c r="P1357" s="264"/>
      <c r="Q1357" s="264" t="str">
        <f>IF(E1357="","",IF(E1357="粘性土",1,CHOOSE(AJ$1160,AB$1155,AB$1156,AB$1157)))</f>
        <v/>
      </c>
      <c r="R1357" s="264"/>
      <c r="S1357" s="264" t="str">
        <f>IF(E1357="","",IF(E1357="粘性土",1,CHOOSE(AJ$1160,AF$1155,AF$1156,AF$1157)))</f>
        <v/>
      </c>
      <c r="T1357" s="264"/>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1"/>
      <c r="AM1357" s="231"/>
      <c r="AN1357" s="231"/>
      <c r="BX1357" s="107"/>
    </row>
    <row r="1358" spans="1:76" s="40" customFormat="1" ht="15.75" customHeight="1">
      <c r="A1358" s="117" t="str">
        <f t="shared" ref="A1358" si="236">A1357</f>
        <v>×</v>
      </c>
      <c r="B1358" s="100"/>
      <c r="C1358" s="265"/>
      <c r="D1358" s="266"/>
      <c r="E1358" s="266"/>
      <c r="F1358" s="266"/>
      <c r="G1358" s="266"/>
      <c r="H1358" s="231"/>
      <c r="I1358" s="231"/>
      <c r="J1358" s="231"/>
      <c r="K1358" s="264">
        <f>AF1248*AD$1367*AK1357</f>
        <v>0</v>
      </c>
      <c r="L1358" s="264"/>
      <c r="M1358" s="264"/>
      <c r="N1358" s="566"/>
      <c r="O1358" s="263" t="str">
        <f t="shared" ref="O1358" si="237">O1357</f>
        <v/>
      </c>
      <c r="P1358" s="264"/>
      <c r="Q1358" s="264" t="str">
        <f t="shared" ref="Q1358" si="238">Q1357</f>
        <v/>
      </c>
      <c r="R1358" s="264"/>
      <c r="S1358" s="264" t="str">
        <f t="shared" ref="S1358" si="239">S1357</f>
        <v/>
      </c>
      <c r="T1358" s="264"/>
      <c r="U1358" s="554" t="str">
        <f t="shared" si="219"/>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1"/>
      <c r="AM1358" s="231"/>
      <c r="AN1358" s="231"/>
      <c r="BX1358" s="107"/>
    </row>
    <row r="1359" spans="1:76" s="40" customFormat="1" ht="15.75" customHeight="1">
      <c r="A1359" s="117" t="str">
        <f>IF(液状化L1の有無="",IF(H1359="","×",""),"×")</f>
        <v>×</v>
      </c>
      <c r="B1359" s="100"/>
      <c r="C1359" s="265" t="str">
        <f>IF(D1249="","",D1249)</f>
        <v/>
      </c>
      <c r="D1359" s="266"/>
      <c r="E1359" s="266" t="str">
        <f>IF(G1249="","",G1249)</f>
        <v/>
      </c>
      <c r="F1359" s="266"/>
      <c r="G1359" s="266"/>
      <c r="H1359" s="231" t="str">
        <f>IF(J1249="","",J1249)</f>
        <v/>
      </c>
      <c r="I1359" s="231"/>
      <c r="J1359" s="231"/>
      <c r="K1359" s="264">
        <f>AF1249*AD$1367*AK1359</f>
        <v>0</v>
      </c>
      <c r="L1359" s="264"/>
      <c r="M1359" s="264"/>
      <c r="N1359" s="566"/>
      <c r="O1359" s="263" t="str">
        <f>IF(E1359="","",IF(E1359="粘性土",1,CHOOSE(AJ$1160,X$1155,X$1156,X$1157)))</f>
        <v/>
      </c>
      <c r="P1359" s="264"/>
      <c r="Q1359" s="264" t="str">
        <f>IF(E1359="","",IF(E1359="粘性土",1,CHOOSE(AJ$1160,AB$1155,AB$1156,AB$1157)))</f>
        <v/>
      </c>
      <c r="R1359" s="264"/>
      <c r="S1359" s="264" t="str">
        <f>IF(E1359="","",IF(E1359="粘性土",1,CHOOSE(AJ$1160,AF$1155,AF$1156,AF$1157)))</f>
        <v/>
      </c>
      <c r="T1359" s="264"/>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1"/>
      <c r="AM1359" s="231"/>
      <c r="AN1359" s="231"/>
      <c r="BX1359" s="107"/>
    </row>
    <row r="1360" spans="1:76" s="40" customFormat="1" ht="15.75" customHeight="1">
      <c r="A1360" s="117" t="str">
        <f t="shared" ref="A1360" si="240">A1359</f>
        <v>×</v>
      </c>
      <c r="B1360" s="100"/>
      <c r="C1360" s="265"/>
      <c r="D1360" s="266"/>
      <c r="E1360" s="266"/>
      <c r="F1360" s="266"/>
      <c r="G1360" s="266"/>
      <c r="H1360" s="231"/>
      <c r="I1360" s="231"/>
      <c r="J1360" s="231"/>
      <c r="K1360" s="264">
        <f>AF1250*AD$1367*AK1359</f>
        <v>0</v>
      </c>
      <c r="L1360" s="264"/>
      <c r="M1360" s="264"/>
      <c r="N1360" s="566"/>
      <c r="O1360" s="263" t="str">
        <f>IF(E1360="","",IF(E1360="粘性土",1,CHOOSE(AJ$1160,X$1155,X$1156,X$1157)))</f>
        <v/>
      </c>
      <c r="P1360" s="264"/>
      <c r="Q1360" s="264" t="str">
        <f>IF(E1360="","",IF(E1360="粘性土",1,CHOOSE(AJ$1160,AB$1155,AB$1156,AB$1157)))</f>
        <v/>
      </c>
      <c r="R1360" s="264"/>
      <c r="S1360" s="264" t="str">
        <f>IF(E1360="","",IF(E1360="粘性土",1,CHOOSE(AJ$1160,AF$1155,AF$1156,AF$1157)))</f>
        <v/>
      </c>
      <c r="T1360" s="264"/>
      <c r="U1360" s="554" t="str">
        <f t="shared" si="219"/>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1"/>
      <c r="AM1360" s="231"/>
      <c r="AN1360" s="231"/>
      <c r="BX1360" s="107"/>
    </row>
    <row r="1361" spans="1:76" s="40" customFormat="1" ht="15.75" customHeight="1">
      <c r="A1361" s="117" t="str">
        <f>IF(液状化L1の有無="",IF(H1361="","×",""),"×")</f>
        <v>×</v>
      </c>
      <c r="B1361" s="100"/>
      <c r="C1361" s="265" t="str">
        <f>IF(D1251="","",D1251)</f>
        <v/>
      </c>
      <c r="D1361" s="266"/>
      <c r="E1361" s="266" t="str">
        <f>IF(G1251="","",G1251)</f>
        <v/>
      </c>
      <c r="F1361" s="266"/>
      <c r="G1361" s="266"/>
      <c r="H1361" s="231" t="str">
        <f>IF(J1251="","",J1251)</f>
        <v/>
      </c>
      <c r="I1361" s="231"/>
      <c r="J1361" s="231"/>
      <c r="K1361" s="264">
        <f>AF1251*AD$1367*AK1361</f>
        <v>0</v>
      </c>
      <c r="L1361" s="264"/>
      <c r="M1361" s="264"/>
      <c r="N1361" s="566"/>
      <c r="O1361" s="263" t="str">
        <f>O1360</f>
        <v/>
      </c>
      <c r="P1361" s="264"/>
      <c r="Q1361" s="264" t="str">
        <f>Q1360</f>
        <v/>
      </c>
      <c r="R1361" s="264"/>
      <c r="S1361" s="264" t="str">
        <f>S1360</f>
        <v/>
      </c>
      <c r="T1361" s="264"/>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1"/>
      <c r="AM1361" s="231"/>
      <c r="AN1361" s="231"/>
      <c r="BX1361" s="107"/>
    </row>
    <row r="1362" spans="1:76" s="40" customFormat="1" ht="15.75" customHeight="1">
      <c r="A1362" s="117" t="str">
        <f t="shared" ref="A1362" si="241">A1361</f>
        <v>×</v>
      </c>
      <c r="B1362" s="100"/>
      <c r="C1362" s="265"/>
      <c r="D1362" s="266"/>
      <c r="E1362" s="266"/>
      <c r="F1362" s="266"/>
      <c r="G1362" s="266"/>
      <c r="H1362" s="231"/>
      <c r="I1362" s="231"/>
      <c r="J1362" s="231"/>
      <c r="K1362" s="264">
        <f>AF1252*AD$1367*AK1361</f>
        <v>0</v>
      </c>
      <c r="L1362" s="264"/>
      <c r="M1362" s="264"/>
      <c r="N1362" s="566"/>
      <c r="O1362" s="263" t="str">
        <f>IF(E1362="","",IF(E1362="粘性土",1,CHOOSE(AJ$1160,X$1155,X$1156,X$1157)))</f>
        <v/>
      </c>
      <c r="P1362" s="264"/>
      <c r="Q1362" s="264" t="str">
        <f>IF(E1362="","",IF(E1362="粘性土",1,CHOOSE(AJ$1160,AB$1155,AB$1156,AB$1157)))</f>
        <v/>
      </c>
      <c r="R1362" s="264"/>
      <c r="S1362" s="264" t="str">
        <f>IF(E1362="","",IF(E1362="粘性土",1,CHOOSE(AJ$1160,AF$1155,AF$1156,AF$1157)))</f>
        <v/>
      </c>
      <c r="T1362" s="264"/>
      <c r="U1362" s="554" t="str">
        <f t="shared" si="219"/>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1"/>
      <c r="AM1362" s="231"/>
      <c r="AN1362" s="231"/>
      <c r="BX1362" s="107"/>
    </row>
    <row r="1363" spans="1:76" s="40" customFormat="1" ht="15.75" customHeight="1">
      <c r="A1363" s="117" t="str">
        <f>IF(液状化L1の有無="",IF(H1363="","×",""),"×")</f>
        <v>×</v>
      </c>
      <c r="B1363" s="100"/>
      <c r="C1363" s="265" t="str">
        <f>IF(D1253="","",D1253)</f>
        <v/>
      </c>
      <c r="D1363" s="266"/>
      <c r="E1363" s="266" t="str">
        <f>IF(G1253="","",G1253)</f>
        <v/>
      </c>
      <c r="F1363" s="266"/>
      <c r="G1363" s="266"/>
      <c r="H1363" s="231" t="str">
        <f>IF(J1253="","",J1253)</f>
        <v/>
      </c>
      <c r="I1363" s="231"/>
      <c r="J1363" s="231"/>
      <c r="K1363" s="264">
        <f>AF1253*AD$1367*AK1363</f>
        <v>0</v>
      </c>
      <c r="L1363" s="264"/>
      <c r="M1363" s="264"/>
      <c r="N1363" s="566"/>
      <c r="O1363" s="263" t="str">
        <f t="shared" ref="O1363" si="242">O1362</f>
        <v/>
      </c>
      <c r="P1363" s="264"/>
      <c r="Q1363" s="264" t="str">
        <f t="shared" ref="Q1363" si="243">Q1362</f>
        <v/>
      </c>
      <c r="R1363" s="264"/>
      <c r="S1363" s="264" t="str">
        <f t="shared" ref="S1363" si="244">S1362</f>
        <v/>
      </c>
      <c r="T1363" s="264"/>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1"/>
      <c r="AM1363" s="231"/>
      <c r="AN1363" s="231"/>
      <c r="BX1363" s="107"/>
    </row>
    <row r="1364" spans="1:76" s="40" customFormat="1" ht="15.75" customHeight="1">
      <c r="A1364" s="117" t="str">
        <f t="shared" ref="A1364" si="245">A1363</f>
        <v>×</v>
      </c>
      <c r="B1364" s="100"/>
      <c r="C1364" s="265"/>
      <c r="D1364" s="266"/>
      <c r="E1364" s="266"/>
      <c r="F1364" s="266"/>
      <c r="G1364" s="266"/>
      <c r="H1364" s="231"/>
      <c r="I1364" s="231"/>
      <c r="J1364" s="231"/>
      <c r="K1364" s="264">
        <f>AF1254*AD$1367*AK1363</f>
        <v>0</v>
      </c>
      <c r="L1364" s="264"/>
      <c r="M1364" s="264"/>
      <c r="N1364" s="566"/>
      <c r="O1364" s="263" t="str">
        <f>IF(E1364="","",IF(E1364="粘性土",1,CHOOSE(AJ$1160,X$1155,X$1156,X$1157)))</f>
        <v/>
      </c>
      <c r="P1364" s="264"/>
      <c r="Q1364" s="264" t="str">
        <f>IF(E1364="","",IF(E1364="粘性土",1,CHOOSE(AJ$1160,AB$1155,AB$1156,AB$1157)))</f>
        <v/>
      </c>
      <c r="R1364" s="264"/>
      <c r="S1364" s="264" t="str">
        <f>IF(E1364="","",IF(E1364="粘性土",1,CHOOSE(AJ$1160,AF$1155,AF$1156,AF$1157)))</f>
        <v/>
      </c>
      <c r="T1364" s="264"/>
      <c r="U1364" s="554" t="str">
        <f t="shared" si="219"/>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1"/>
      <c r="AM1364" s="231"/>
      <c r="AN1364" s="231"/>
      <c r="BX1364" s="107"/>
    </row>
    <row r="1365" spans="1:76" s="40" customFormat="1" ht="15.75" customHeight="1">
      <c r="A1365" s="117" t="str">
        <f>IF(液状化L1の有無="",IF(H1365="","×",""),"×")</f>
        <v>×</v>
      </c>
      <c r="B1365" s="100"/>
      <c r="C1365" s="265" t="str">
        <f>IF(D1255="","",D1255)</f>
        <v/>
      </c>
      <c r="D1365" s="266"/>
      <c r="E1365" s="266" t="str">
        <f>IF(G1255="","",G1255)</f>
        <v/>
      </c>
      <c r="F1365" s="266"/>
      <c r="G1365" s="266"/>
      <c r="H1365" s="231" t="str">
        <f>IF(J1255="","",J1255)</f>
        <v/>
      </c>
      <c r="I1365" s="231"/>
      <c r="J1365" s="231"/>
      <c r="K1365" s="264">
        <f>AF1255*AD$1367*AK1365</f>
        <v>0</v>
      </c>
      <c r="L1365" s="264"/>
      <c r="M1365" s="264"/>
      <c r="N1365" s="566"/>
      <c r="O1365" s="263" t="str">
        <f t="shared" ref="O1365" si="246">O1364</f>
        <v/>
      </c>
      <c r="P1365" s="264"/>
      <c r="Q1365" s="264" t="str">
        <f t="shared" ref="Q1365" si="247">Q1364</f>
        <v/>
      </c>
      <c r="R1365" s="264"/>
      <c r="S1365" s="264" t="str">
        <f t="shared" ref="S1365" si="248">S1364</f>
        <v/>
      </c>
      <c r="T1365" s="264"/>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1"/>
      <c r="AM1365" s="231"/>
      <c r="AN1365" s="231"/>
      <c r="BX1365" s="107"/>
    </row>
    <row r="1366" spans="1:76" s="40" customFormat="1" ht="15.75" customHeight="1">
      <c r="A1366" s="117" t="str">
        <f t="shared" ref="A1366" si="249">A1365</f>
        <v>×</v>
      </c>
      <c r="B1366" s="100"/>
      <c r="C1366" s="269"/>
      <c r="D1366" s="270"/>
      <c r="E1366" s="270"/>
      <c r="F1366" s="270"/>
      <c r="G1366" s="270"/>
      <c r="H1366" s="252"/>
      <c r="I1366" s="252"/>
      <c r="J1366" s="252"/>
      <c r="K1366" s="347">
        <f>AF1256*AD$1367*AK1365</f>
        <v>0</v>
      </c>
      <c r="L1366" s="347"/>
      <c r="M1366" s="347"/>
      <c r="N1366" s="570"/>
      <c r="O1366" s="500" t="str">
        <f>IF(E1366="","",IF(E1366="粘性土",1,CHOOSE(AJ$1160,X$1155,X$1156,X$1157)))</f>
        <v/>
      </c>
      <c r="P1366" s="347"/>
      <c r="Q1366" s="347" t="str">
        <f>IF(E1366="","",IF(E1366="粘性土",1,CHOOSE(AJ$1160,AB$1155,AB$1156,AB$1157)))</f>
        <v/>
      </c>
      <c r="R1366" s="347"/>
      <c r="S1366" s="347" t="str">
        <f>IF(E1366="","",IF(E1366="粘性土",1,CHOOSE(AJ$1160,AF$1155,AF$1156,AF$1157)))</f>
        <v/>
      </c>
      <c r="T1366" s="347"/>
      <c r="U1366" s="554" t="str">
        <f t="shared" si="219"/>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2"/>
      <c r="AM1366" s="252"/>
      <c r="AN1366" s="252"/>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498</v>
      </c>
      <c r="AC1367" s="35" t="s">
        <v>26</v>
      </c>
      <c r="AD1367" s="439">
        <f>杭先端径</f>
        <v>1</v>
      </c>
      <c r="AE1367" s="439"/>
      <c r="AF1367" s="439"/>
      <c r="AG1367" s="62" t="s">
        <v>427</v>
      </c>
      <c r="AH1367" s="35" t="s">
        <v>154</v>
      </c>
      <c r="AI1367" s="66"/>
      <c r="BX1367" s="107"/>
    </row>
    <row r="1368" spans="1:76" s="107" customFormat="1" ht="15.75" customHeight="1">
      <c r="A1368" s="116" t="str">
        <f>IF(液状化L2の有無="","","×")</f>
        <v/>
      </c>
      <c r="B1368" s="100" t="s">
        <v>588</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542" t="s">
        <v>8</v>
      </c>
      <c r="D1371" s="543"/>
      <c r="E1371" s="543" t="s">
        <v>339</v>
      </c>
      <c r="F1371" s="543"/>
      <c r="G1371" s="543"/>
      <c r="H1371" s="544" t="s">
        <v>186</v>
      </c>
      <c r="I1371" s="544"/>
      <c r="J1371" s="544"/>
      <c r="K1371" s="543" t="s">
        <v>500</v>
      </c>
      <c r="L1371" s="543"/>
      <c r="M1371" s="543"/>
      <c r="N1371" s="546"/>
      <c r="O1371" s="473" t="s">
        <v>280</v>
      </c>
      <c r="P1371" s="226"/>
      <c r="Q1371" s="226"/>
      <c r="R1371" s="226"/>
      <c r="S1371" s="226"/>
      <c r="T1371" s="226"/>
      <c r="U1371" s="226" t="s">
        <v>493</v>
      </c>
      <c r="V1371" s="226"/>
      <c r="W1371" s="350"/>
      <c r="X1371" s="304" t="s">
        <v>545</v>
      </c>
      <c r="Y1371" s="226"/>
      <c r="Z1371" s="226"/>
      <c r="AA1371" s="226"/>
      <c r="AB1371" s="226"/>
      <c r="AC1371" s="226"/>
      <c r="AD1371" s="226"/>
      <c r="AE1371" s="226"/>
      <c r="AF1371" s="226"/>
      <c r="AG1371" s="226"/>
      <c r="AH1371" s="226"/>
      <c r="AI1371" s="344"/>
      <c r="AJ1371" s="53"/>
      <c r="AK1371" s="403" t="s">
        <v>423</v>
      </c>
      <c r="AL1371" s="355"/>
      <c r="AM1371" s="355"/>
      <c r="AN1371" s="355"/>
      <c r="BX1371" s="107"/>
    </row>
    <row r="1372" spans="1:76" s="40" customFormat="1" ht="15.75" customHeight="1">
      <c r="A1372" s="116" t="str">
        <f>IF(液状化L2の有無="","","×")</f>
        <v/>
      </c>
      <c r="B1372" s="100"/>
      <c r="C1372" s="476"/>
      <c r="D1372" s="477"/>
      <c r="E1372" s="477"/>
      <c r="F1372" s="477"/>
      <c r="G1372" s="477"/>
      <c r="H1372" s="545"/>
      <c r="I1372" s="545"/>
      <c r="J1372" s="545"/>
      <c r="K1372" s="477"/>
      <c r="L1372" s="477"/>
      <c r="M1372" s="477"/>
      <c r="N1372" s="482"/>
      <c r="O1372" s="553" t="s">
        <v>482</v>
      </c>
      <c r="P1372" s="252"/>
      <c r="Q1372" s="252" t="s">
        <v>483</v>
      </c>
      <c r="R1372" s="252"/>
      <c r="S1372" s="252" t="s">
        <v>484</v>
      </c>
      <c r="T1372" s="252"/>
      <c r="U1372" s="270"/>
      <c r="V1372" s="270"/>
      <c r="W1372" s="354"/>
      <c r="X1372" s="558" t="s">
        <v>482</v>
      </c>
      <c r="Y1372" s="252"/>
      <c r="Z1372" s="252"/>
      <c r="AA1372" s="252"/>
      <c r="AB1372" s="252" t="s">
        <v>483</v>
      </c>
      <c r="AC1372" s="252"/>
      <c r="AD1372" s="252"/>
      <c r="AE1372" s="252"/>
      <c r="AF1372" s="252" t="s">
        <v>484</v>
      </c>
      <c r="AG1372" s="252"/>
      <c r="AH1372" s="252"/>
      <c r="AI1372" s="533"/>
      <c r="AJ1372" s="55"/>
      <c r="AK1372" s="300"/>
      <c r="AL1372" s="246"/>
      <c r="AM1372" s="246"/>
      <c r="AN1372" s="246"/>
      <c r="BX1372" s="107"/>
    </row>
    <row r="1373" spans="1:76" s="40" customFormat="1" ht="15.75" customHeight="1">
      <c r="A1373" s="116" t="str">
        <f>IF(液状化L2の有無="",IF(H1373="","×",""),"×")</f>
        <v/>
      </c>
      <c r="B1373" s="100"/>
      <c r="C1373" s="304">
        <f>IF(D1227="","",D1227)</f>
        <v>2</v>
      </c>
      <c r="D1373" s="226"/>
      <c r="E1373" s="226" t="str">
        <f>IF(G1227="","",G1227)</f>
        <v>砂質土</v>
      </c>
      <c r="F1373" s="226"/>
      <c r="G1373" s="226"/>
      <c r="H1373" s="225">
        <f>IF(J1227="","",J1227)</f>
        <v>3.4200000762939453</v>
      </c>
      <c r="I1373" s="225"/>
      <c r="J1373" s="225"/>
      <c r="K1373" s="349">
        <f>AF1227*AD$1403*AK1373</f>
        <v>0</v>
      </c>
      <c r="L1373" s="349"/>
      <c r="M1373" s="349"/>
      <c r="N1373" s="567"/>
      <c r="O1373" s="387">
        <f>IF(E1373="","",IF(E1373="粘性土",1,CHOOSE(AJ$1160,X$1155,X$1156,X$1157)))</f>
        <v>1</v>
      </c>
      <c r="P1373" s="349"/>
      <c r="Q1373" s="349">
        <f>IF(E1373="","",IF(E1373="粘性土",1,CHOOSE(AJ$1160,AB$1155,AB$1156,AB$1157)))</f>
        <v>0.8</v>
      </c>
      <c r="R1373" s="349"/>
      <c r="S1373" s="349">
        <f>IF(E1373="","",IF(E1373="粘性土",1,CHOOSE(AJ$1160,AF$1155,AF$1156,AF$1157)))</f>
        <v>0.7</v>
      </c>
      <c r="T1373" s="349"/>
      <c r="U1373" s="554">
        <f>IF(E1373="","",IF(E1373="粘性土",1,AJ$1173))</f>
        <v>0.995</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0</v>
      </c>
      <c r="AL1373" s="225"/>
      <c r="AM1373" s="225"/>
      <c r="AN1373" s="225"/>
      <c r="BX1373" s="107"/>
    </row>
    <row r="1374" spans="1:76" s="40" customFormat="1" ht="15.75" customHeight="1">
      <c r="A1374" s="116" t="str">
        <f>A1373</f>
        <v/>
      </c>
      <c r="B1374" s="100"/>
      <c r="C1374" s="265"/>
      <c r="D1374" s="266"/>
      <c r="E1374" s="266"/>
      <c r="F1374" s="266"/>
      <c r="G1374" s="266"/>
      <c r="H1374" s="231"/>
      <c r="I1374" s="231"/>
      <c r="J1374" s="231"/>
      <c r="K1374" s="264">
        <f>AF1228*AD$1403*AK1373</f>
        <v>0</v>
      </c>
      <c r="L1374" s="264"/>
      <c r="M1374" s="264"/>
      <c r="N1374" s="566"/>
      <c r="O1374" s="263">
        <f>O1373</f>
        <v>1</v>
      </c>
      <c r="P1374" s="264"/>
      <c r="Q1374" s="264">
        <f>Q1373</f>
        <v>0.8</v>
      </c>
      <c r="R1374" s="264"/>
      <c r="S1374" s="264">
        <f>S1373</f>
        <v>0.7</v>
      </c>
      <c r="T1374" s="264"/>
      <c r="U1374" s="554">
        <f t="shared" ref="U1374" si="250">U1373</f>
        <v>0.995</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1"/>
      <c r="AM1374" s="231"/>
      <c r="AN1374" s="231"/>
      <c r="BX1374" s="107"/>
    </row>
    <row r="1375" spans="1:76" s="40" customFormat="1" ht="15.75" customHeight="1">
      <c r="A1375" s="116" t="str">
        <f>IF(液状化L2の有無="",IF(H1375="","×",""),"×")</f>
        <v/>
      </c>
      <c r="B1375" s="100"/>
      <c r="C1375" s="265">
        <f>IF(D1229="","",D1229)</f>
        <v>3</v>
      </c>
      <c r="D1375" s="266"/>
      <c r="E1375" s="266" t="str">
        <f>IF(G1229="","",G1229)</f>
        <v>粘性土</v>
      </c>
      <c r="F1375" s="266"/>
      <c r="G1375" s="266"/>
      <c r="H1375" s="231">
        <f>IF(J1229="","",J1229)</f>
        <v>3.1500000953674316</v>
      </c>
      <c r="I1375" s="231"/>
      <c r="J1375" s="231"/>
      <c r="K1375" s="264">
        <f>AF1229*AD$1403*AK1375</f>
        <v>0</v>
      </c>
      <c r="L1375" s="264"/>
      <c r="M1375" s="264"/>
      <c r="N1375" s="566"/>
      <c r="O1375" s="263">
        <f>IF(E1375="","",IF(E1375="粘性土",1,CHOOSE(AJ$1160,X$1155,X$1156,X$1157)))</f>
        <v>1</v>
      </c>
      <c r="P1375" s="264"/>
      <c r="Q1375" s="264">
        <f>IF(E1375="","",IF(E1375="粘性土",1,CHOOSE(AJ$1160,AB$1155,AB$1156,AB$1157)))</f>
        <v>1</v>
      </c>
      <c r="R1375" s="264"/>
      <c r="S1375" s="264">
        <f>IF(E1375="","",IF(E1375="粘性土",1,CHOOSE(AJ$1160,AF$1155,AF$1156,AF$1157)))</f>
        <v>1</v>
      </c>
      <c r="T1375" s="264"/>
      <c r="U1375" s="554">
        <f>IF(E1375="","",IF(E1375="粘性土",1,AJ$1173))</f>
        <v>1</v>
      </c>
      <c r="V1375" s="554"/>
      <c r="W1375" s="555"/>
      <c r="X1375" s="550">
        <f>IF(E1375="","",ROUND(K1375*O1375*U1375,1))</f>
        <v>0</v>
      </c>
      <c r="Y1375" s="551"/>
      <c r="Z1375" s="551"/>
      <c r="AA1375" s="551"/>
      <c r="AB1375" s="550">
        <f>IF(E1375="","",ROUND(K1375*Q1375*U1375,1))</f>
        <v>0</v>
      </c>
      <c r="AC1375" s="551"/>
      <c r="AD1375" s="551"/>
      <c r="AE1375" s="551"/>
      <c r="AF1375" s="550">
        <f>IF(E1375="","",ROUND(K1375*S1375*U1375,1))</f>
        <v>0</v>
      </c>
      <c r="AG1375" s="551"/>
      <c r="AH1375" s="551"/>
      <c r="AI1375" s="552"/>
      <c r="AJ1375" s="84"/>
      <c r="AK1375" s="569">
        <f>R327</f>
        <v>1</v>
      </c>
      <c r="AL1375" s="231"/>
      <c r="AM1375" s="231"/>
      <c r="AN1375" s="231"/>
      <c r="BX1375" s="107"/>
    </row>
    <row r="1376" spans="1:76" s="40" customFormat="1" ht="15.75" customHeight="1">
      <c r="A1376" s="116" t="str">
        <f t="shared" ref="A1376" si="251">A1375</f>
        <v/>
      </c>
      <c r="B1376" s="100"/>
      <c r="C1376" s="265"/>
      <c r="D1376" s="266"/>
      <c r="E1376" s="266"/>
      <c r="F1376" s="266"/>
      <c r="G1376" s="266"/>
      <c r="H1376" s="231"/>
      <c r="I1376" s="231"/>
      <c r="J1376" s="231"/>
      <c r="K1376" s="264">
        <f>AF1230*AD$1403*AK1375</f>
        <v>0</v>
      </c>
      <c r="L1376" s="264"/>
      <c r="M1376" s="264"/>
      <c r="N1376" s="566"/>
      <c r="O1376" s="263">
        <f>O1375</f>
        <v>1</v>
      </c>
      <c r="P1376" s="264"/>
      <c r="Q1376" s="264">
        <f>Q1375</f>
        <v>1</v>
      </c>
      <c r="R1376" s="264"/>
      <c r="S1376" s="264">
        <f>S1375</f>
        <v>1</v>
      </c>
      <c r="T1376" s="264"/>
      <c r="U1376" s="554">
        <f t="shared" ref="U1376" si="252">U1375</f>
        <v>1</v>
      </c>
      <c r="V1376" s="554"/>
      <c r="W1376" s="555"/>
      <c r="X1376" s="550">
        <f>IF(E1375="","",ROUND(K1376*O1376*U1376,1))</f>
        <v>0</v>
      </c>
      <c r="Y1376" s="551"/>
      <c r="Z1376" s="551"/>
      <c r="AA1376" s="551"/>
      <c r="AB1376" s="550">
        <f>IF(E1375="","",ROUND(K1376*Q1376*U1376,1))</f>
        <v>0</v>
      </c>
      <c r="AC1376" s="551"/>
      <c r="AD1376" s="551"/>
      <c r="AE1376" s="551"/>
      <c r="AF1376" s="550">
        <f>IF(E1375="","",ROUND(K1376*S1376*U1376,1))</f>
        <v>0</v>
      </c>
      <c r="AG1376" s="551"/>
      <c r="AH1376" s="551"/>
      <c r="AI1376" s="552"/>
      <c r="AJ1376" s="84"/>
      <c r="AK1376" s="569"/>
      <c r="AL1376" s="231"/>
      <c r="AM1376" s="231"/>
      <c r="AN1376" s="231"/>
      <c r="BX1376" s="107"/>
    </row>
    <row r="1377" spans="1:76" s="40" customFormat="1" ht="15.75" customHeight="1">
      <c r="A1377" s="116" t="str">
        <f>IF(液状化L2の有無="",IF(H1377="","×",""),"×")</f>
        <v/>
      </c>
      <c r="B1377" s="100"/>
      <c r="C1377" s="265">
        <f>IF(D1231="","",D1231)</f>
        <v>4</v>
      </c>
      <c r="D1377" s="266"/>
      <c r="E1377" s="266" t="str">
        <f>IF(G1231="","",G1231)</f>
        <v>粘性土</v>
      </c>
      <c r="F1377" s="266"/>
      <c r="G1377" s="266"/>
      <c r="H1377" s="231">
        <f>IF(J1231="","",J1231)</f>
        <v>5</v>
      </c>
      <c r="I1377" s="231"/>
      <c r="J1377" s="231"/>
      <c r="K1377" s="264">
        <f>AF1231*AD$1403*AK1377</f>
        <v>356.4</v>
      </c>
      <c r="L1377" s="264"/>
      <c r="M1377" s="264"/>
      <c r="N1377" s="566"/>
      <c r="O1377" s="263">
        <f>IF(E1377="","",IF(E1377="粘性土",1,CHOOSE(AJ$1160,X$1155,X$1156,X$1157)))</f>
        <v>1</v>
      </c>
      <c r="P1377" s="264"/>
      <c r="Q1377" s="264">
        <f>IF(E1377="","",IF(E1377="粘性土",1,CHOOSE(AJ$1160,AB$1155,AB$1156,AB$1157)))</f>
        <v>1</v>
      </c>
      <c r="R1377" s="264"/>
      <c r="S1377" s="264">
        <f>IF(E1377="","",IF(E1377="粘性土",1,CHOOSE(AJ$1160,AF$1155,AF$1156,AF$1157)))</f>
        <v>1</v>
      </c>
      <c r="T1377" s="264"/>
      <c r="U1377" s="554">
        <f>IF(E1377="","",IF(E1377="粘性土",1,AJ$1173))</f>
        <v>1</v>
      </c>
      <c r="V1377" s="554"/>
      <c r="W1377" s="555"/>
      <c r="X1377" s="550">
        <f>IF(E1377="","",ROUND(K1377*O1377*U1377,1))</f>
        <v>356.4</v>
      </c>
      <c r="Y1377" s="551"/>
      <c r="Z1377" s="551"/>
      <c r="AA1377" s="551"/>
      <c r="AB1377" s="550">
        <f>IF(E1377="","",ROUND(K1377*Q1377*U1377,1))</f>
        <v>356.4</v>
      </c>
      <c r="AC1377" s="551"/>
      <c r="AD1377" s="551"/>
      <c r="AE1377" s="551"/>
      <c r="AF1377" s="550">
        <f>IF(E1377="","",ROUND(K1377*S1377*U1377,1))</f>
        <v>356.4</v>
      </c>
      <c r="AG1377" s="551"/>
      <c r="AH1377" s="551"/>
      <c r="AI1377" s="552"/>
      <c r="AJ1377" s="84"/>
      <c r="AK1377" s="569">
        <f>R328</f>
        <v>1</v>
      </c>
      <c r="AL1377" s="231"/>
      <c r="AM1377" s="231"/>
      <c r="AN1377" s="231"/>
      <c r="BX1377" s="107"/>
    </row>
    <row r="1378" spans="1:76" s="40" customFormat="1" ht="15.75" customHeight="1">
      <c r="A1378" s="116" t="str">
        <f t="shared" ref="A1378" si="253">A1377</f>
        <v/>
      </c>
      <c r="B1378" s="100"/>
      <c r="C1378" s="265"/>
      <c r="D1378" s="266"/>
      <c r="E1378" s="266"/>
      <c r="F1378" s="266"/>
      <c r="G1378" s="266"/>
      <c r="H1378" s="231"/>
      <c r="I1378" s="231"/>
      <c r="J1378" s="231"/>
      <c r="K1378" s="264">
        <f>AF1232*AD$1403*AK1377</f>
        <v>356.4</v>
      </c>
      <c r="L1378" s="264"/>
      <c r="M1378" s="264"/>
      <c r="N1378" s="566"/>
      <c r="O1378" s="263">
        <f>O1377</f>
        <v>1</v>
      </c>
      <c r="P1378" s="264"/>
      <c r="Q1378" s="264">
        <f>Q1377</f>
        <v>1</v>
      </c>
      <c r="R1378" s="264"/>
      <c r="S1378" s="264">
        <f>S1377</f>
        <v>1</v>
      </c>
      <c r="T1378" s="264"/>
      <c r="U1378" s="554">
        <f t="shared" ref="U1378" si="254">U1377</f>
        <v>1</v>
      </c>
      <c r="V1378" s="554"/>
      <c r="W1378" s="555"/>
      <c r="X1378" s="550">
        <f>IF(E1377="","",ROUND(K1378*O1378*U1378,1))</f>
        <v>356.4</v>
      </c>
      <c r="Y1378" s="551"/>
      <c r="Z1378" s="551"/>
      <c r="AA1378" s="551"/>
      <c r="AB1378" s="550">
        <f>IF(E1377="","",ROUND(K1378*Q1378*U1378,1))</f>
        <v>356.4</v>
      </c>
      <c r="AC1378" s="551"/>
      <c r="AD1378" s="551"/>
      <c r="AE1378" s="551"/>
      <c r="AF1378" s="550">
        <f>IF(E1377="","",ROUND(K1378*S1378*U1378,1))</f>
        <v>356.4</v>
      </c>
      <c r="AG1378" s="551"/>
      <c r="AH1378" s="551"/>
      <c r="AI1378" s="552"/>
      <c r="AJ1378" s="84"/>
      <c r="AK1378" s="569"/>
      <c r="AL1378" s="231"/>
      <c r="AM1378" s="231"/>
      <c r="AN1378" s="231"/>
      <c r="BX1378" s="107"/>
    </row>
    <row r="1379" spans="1:76" s="40" customFormat="1" ht="15.75" customHeight="1">
      <c r="A1379" s="116" t="str">
        <f>IF(液状化L2の有無="",IF(H1379="","×",""),"×")</f>
        <v/>
      </c>
      <c r="B1379" s="100"/>
      <c r="C1379" s="265">
        <f>IF(D1233="","",D1233)</f>
        <v>5</v>
      </c>
      <c r="D1379" s="266"/>
      <c r="E1379" s="266" t="str">
        <f>IF(G1233="","",G1233)</f>
        <v>粘性土</v>
      </c>
      <c r="F1379" s="266"/>
      <c r="G1379" s="266"/>
      <c r="H1379" s="231">
        <f>IF(J1233="","",J1233)</f>
        <v>5</v>
      </c>
      <c r="I1379" s="231"/>
      <c r="J1379" s="231"/>
      <c r="K1379" s="264">
        <f>AF1233*AD$1403*AK1379</f>
        <v>720.9</v>
      </c>
      <c r="L1379" s="264"/>
      <c r="M1379" s="264"/>
      <c r="N1379" s="566"/>
      <c r="O1379" s="263">
        <f>IF(E1379="","",IF(E1379="粘性土",1,CHOOSE(AJ$1160,X$1155,X$1156,X$1157)))</f>
        <v>1</v>
      </c>
      <c r="P1379" s="264"/>
      <c r="Q1379" s="264">
        <f>IF(E1379="","",IF(E1379="粘性土",1,CHOOSE(AJ$1160,AB$1155,AB$1156,AB$1157)))</f>
        <v>1</v>
      </c>
      <c r="R1379" s="264"/>
      <c r="S1379" s="264">
        <f>IF(E1379="","",IF(E1379="粘性土",1,CHOOSE(AJ$1160,AF$1155,AF$1156,AF$1157)))</f>
        <v>1</v>
      </c>
      <c r="T1379" s="264"/>
      <c r="U1379" s="554">
        <f>IF(E1379="","",IF(E1379="粘性土",1,AJ$1173))</f>
        <v>1</v>
      </c>
      <c r="V1379" s="554"/>
      <c r="W1379" s="555"/>
      <c r="X1379" s="550">
        <f>IF(E1379="","",ROUND(K1379*O1379*U1379,1))</f>
        <v>720.9</v>
      </c>
      <c r="Y1379" s="551"/>
      <c r="Z1379" s="551"/>
      <c r="AA1379" s="551"/>
      <c r="AB1379" s="550">
        <f>IF(E1379="","",ROUND(K1379*Q1379*U1379,1))</f>
        <v>720.9</v>
      </c>
      <c r="AC1379" s="551"/>
      <c r="AD1379" s="551"/>
      <c r="AE1379" s="551"/>
      <c r="AF1379" s="550">
        <f>IF(E1379="","",ROUND(K1379*S1379*U1379,1))</f>
        <v>720.9</v>
      </c>
      <c r="AG1379" s="551"/>
      <c r="AH1379" s="551"/>
      <c r="AI1379" s="552"/>
      <c r="AJ1379" s="84"/>
      <c r="AK1379" s="569">
        <f>R329</f>
        <v>1</v>
      </c>
      <c r="AL1379" s="231"/>
      <c r="AM1379" s="231"/>
      <c r="AN1379" s="231"/>
      <c r="BX1379" s="107"/>
    </row>
    <row r="1380" spans="1:76" s="40" customFormat="1" ht="15.75" customHeight="1">
      <c r="A1380" s="116" t="str">
        <f t="shared" ref="A1380" si="255">A1379</f>
        <v/>
      </c>
      <c r="B1380" s="100"/>
      <c r="C1380" s="265"/>
      <c r="D1380" s="266"/>
      <c r="E1380" s="266"/>
      <c r="F1380" s="266"/>
      <c r="G1380" s="266"/>
      <c r="H1380" s="231"/>
      <c r="I1380" s="231"/>
      <c r="J1380" s="231"/>
      <c r="K1380" s="264">
        <f>AF1234*AD$1403*AK1379</f>
        <v>720.9</v>
      </c>
      <c r="L1380" s="264"/>
      <c r="M1380" s="264"/>
      <c r="N1380" s="566"/>
      <c r="O1380" s="263">
        <f>O1379</f>
        <v>1</v>
      </c>
      <c r="P1380" s="264"/>
      <c r="Q1380" s="264">
        <f>Q1379</f>
        <v>1</v>
      </c>
      <c r="R1380" s="264"/>
      <c r="S1380" s="264">
        <f>S1379</f>
        <v>1</v>
      </c>
      <c r="T1380" s="264"/>
      <c r="U1380" s="554">
        <f t="shared" ref="U1380" si="256">U1379</f>
        <v>1</v>
      </c>
      <c r="V1380" s="554"/>
      <c r="W1380" s="555"/>
      <c r="X1380" s="550">
        <f>IF(E1379="","",ROUND(K1380*O1380*U1380,1))</f>
        <v>720.9</v>
      </c>
      <c r="Y1380" s="551"/>
      <c r="Z1380" s="551"/>
      <c r="AA1380" s="551"/>
      <c r="AB1380" s="550">
        <f>IF(E1379="","",ROUND(K1380*Q1380*U1380,1))</f>
        <v>720.9</v>
      </c>
      <c r="AC1380" s="551"/>
      <c r="AD1380" s="551"/>
      <c r="AE1380" s="551"/>
      <c r="AF1380" s="550">
        <f>IF(E1379="","",ROUND(K1380*S1380*U1380,1))</f>
        <v>720.9</v>
      </c>
      <c r="AG1380" s="551"/>
      <c r="AH1380" s="551"/>
      <c r="AI1380" s="552"/>
      <c r="AJ1380" s="84"/>
      <c r="AK1380" s="569"/>
      <c r="AL1380" s="231"/>
      <c r="AM1380" s="231"/>
      <c r="AN1380" s="231"/>
      <c r="BX1380" s="107"/>
    </row>
    <row r="1381" spans="1:76" s="40" customFormat="1" ht="15.75" customHeight="1">
      <c r="A1381" s="116" t="str">
        <f>IF(液状化L2の有無="",IF(H1381="","×",""),"×")</f>
        <v/>
      </c>
      <c r="B1381" s="100"/>
      <c r="C1381" s="265">
        <f>IF(D1235="","",D1235)</f>
        <v>6</v>
      </c>
      <c r="D1381" s="266"/>
      <c r="E1381" s="266" t="str">
        <f>IF(G1235="","",G1235)</f>
        <v>粘性土</v>
      </c>
      <c r="F1381" s="266"/>
      <c r="G1381" s="266"/>
      <c r="H1381" s="231">
        <f>IF(J1235="","",J1235)</f>
        <v>5.1999998092651367</v>
      </c>
      <c r="I1381" s="231"/>
      <c r="J1381" s="231"/>
      <c r="K1381" s="264">
        <f>AF1235*AD$1403*AK1381</f>
        <v>1092.5999999999999</v>
      </c>
      <c r="L1381" s="264"/>
      <c r="M1381" s="264"/>
      <c r="N1381" s="566"/>
      <c r="O1381" s="263">
        <f>IF(E1381="","",IF(E1381="粘性土",1,CHOOSE(AJ$1160,X$1155,X$1156,X$1157)))</f>
        <v>1</v>
      </c>
      <c r="P1381" s="264"/>
      <c r="Q1381" s="264">
        <f>IF(E1381="","",IF(E1381="粘性土",1,CHOOSE(AJ$1160,AB$1155,AB$1156,AB$1157)))</f>
        <v>1</v>
      </c>
      <c r="R1381" s="264"/>
      <c r="S1381" s="264">
        <f>IF(E1381="","",IF(E1381="粘性土",1,CHOOSE(AJ$1160,AF$1155,AF$1156,AF$1157)))</f>
        <v>1</v>
      </c>
      <c r="T1381" s="264"/>
      <c r="U1381" s="554">
        <f>IF(E1381="","",IF(E1381="粘性土",1,AJ$1173))</f>
        <v>1</v>
      </c>
      <c r="V1381" s="554"/>
      <c r="W1381" s="555"/>
      <c r="X1381" s="550">
        <f>IF(E1381="","",ROUND(K1381*O1381*U1381,1))</f>
        <v>1092.5999999999999</v>
      </c>
      <c r="Y1381" s="551"/>
      <c r="Z1381" s="551"/>
      <c r="AA1381" s="551"/>
      <c r="AB1381" s="550">
        <f>IF(E1381="","",ROUND(K1381*Q1381*U1381,1))</f>
        <v>1092.5999999999999</v>
      </c>
      <c r="AC1381" s="551"/>
      <c r="AD1381" s="551"/>
      <c r="AE1381" s="551"/>
      <c r="AF1381" s="550">
        <f>IF(E1381="","",ROUND(K1381*S1381*U1381,1))</f>
        <v>1092.5999999999999</v>
      </c>
      <c r="AG1381" s="551"/>
      <c r="AH1381" s="551"/>
      <c r="AI1381" s="552"/>
      <c r="AJ1381" s="84"/>
      <c r="AK1381" s="569">
        <f>R330</f>
        <v>1</v>
      </c>
      <c r="AL1381" s="231"/>
      <c r="AM1381" s="231"/>
      <c r="AN1381" s="231"/>
      <c r="BX1381" s="107"/>
    </row>
    <row r="1382" spans="1:76" s="40" customFormat="1" ht="15.75" customHeight="1">
      <c r="A1382" s="116" t="str">
        <f t="shared" ref="A1382" si="257">A1381</f>
        <v/>
      </c>
      <c r="B1382" s="100"/>
      <c r="C1382" s="265"/>
      <c r="D1382" s="266"/>
      <c r="E1382" s="266"/>
      <c r="F1382" s="266"/>
      <c r="G1382" s="266"/>
      <c r="H1382" s="231"/>
      <c r="I1382" s="231"/>
      <c r="J1382" s="231"/>
      <c r="K1382" s="264">
        <f>AF1236*AD$1403*AK1381</f>
        <v>1092.5999999999999</v>
      </c>
      <c r="L1382" s="264"/>
      <c r="M1382" s="264"/>
      <c r="N1382" s="566"/>
      <c r="O1382" s="263">
        <f>O1381</f>
        <v>1</v>
      </c>
      <c r="P1382" s="264"/>
      <c r="Q1382" s="264">
        <f>Q1381</f>
        <v>1</v>
      </c>
      <c r="R1382" s="264"/>
      <c r="S1382" s="264">
        <f>S1381</f>
        <v>1</v>
      </c>
      <c r="T1382" s="264"/>
      <c r="U1382" s="554">
        <f t="shared" ref="U1382" si="258">U1381</f>
        <v>1</v>
      </c>
      <c r="V1382" s="554"/>
      <c r="W1382" s="555"/>
      <c r="X1382" s="550">
        <f>IF(E1381="","",ROUND(K1382*O1382*U1382,1))</f>
        <v>1092.5999999999999</v>
      </c>
      <c r="Y1382" s="551"/>
      <c r="Z1382" s="551"/>
      <c r="AA1382" s="551"/>
      <c r="AB1382" s="550">
        <f>IF(E1381="","",ROUND(K1382*Q1382*U1382,1))</f>
        <v>1092.5999999999999</v>
      </c>
      <c r="AC1382" s="551"/>
      <c r="AD1382" s="551"/>
      <c r="AE1382" s="551"/>
      <c r="AF1382" s="550">
        <f>IF(E1381="","",ROUND(K1382*S1382*U1382,1))</f>
        <v>1092.5999999999999</v>
      </c>
      <c r="AG1382" s="551"/>
      <c r="AH1382" s="551"/>
      <c r="AI1382" s="552"/>
      <c r="AJ1382" s="84"/>
      <c r="AK1382" s="569"/>
      <c r="AL1382" s="231"/>
      <c r="AM1382" s="231"/>
      <c r="AN1382" s="231"/>
      <c r="BX1382" s="107"/>
    </row>
    <row r="1383" spans="1:76" s="40" customFormat="1" ht="15.75" customHeight="1">
      <c r="A1383" s="116" t="str">
        <f>IF(液状化L2の有無="",IF(H1383="","×",""),"×")</f>
        <v/>
      </c>
      <c r="B1383" s="100"/>
      <c r="C1383" s="265">
        <f>IF(D1237="","",D1237)</f>
        <v>7</v>
      </c>
      <c r="D1383" s="266"/>
      <c r="E1383" s="266" t="str">
        <f>IF(G1237="","",G1237)</f>
        <v>粘性土</v>
      </c>
      <c r="F1383" s="266"/>
      <c r="G1383" s="266"/>
      <c r="H1383" s="231">
        <f>IF(J1237="","",J1237)</f>
        <v>2.5499999523162842</v>
      </c>
      <c r="I1383" s="231"/>
      <c r="J1383" s="231"/>
      <c r="K1383" s="264">
        <f>AF1237*AD$1403*AK1383</f>
        <v>288</v>
      </c>
      <c r="L1383" s="264"/>
      <c r="M1383" s="264"/>
      <c r="N1383" s="566"/>
      <c r="O1383" s="263">
        <f>IF(E1383="","",IF(E1383="粘性土",1,CHOOSE(AJ$1160,X$1155,X$1156,X$1157)))</f>
        <v>1</v>
      </c>
      <c r="P1383" s="264"/>
      <c r="Q1383" s="264">
        <f>IF(E1383="","",IF(E1383="粘性土",1,CHOOSE(AJ$1160,AB$1155,AB$1156,AB$1157)))</f>
        <v>1</v>
      </c>
      <c r="R1383" s="264"/>
      <c r="S1383" s="264">
        <f>IF(E1383="","",IF(E1383="粘性土",1,CHOOSE(AJ$1160,AF$1155,AF$1156,AF$1157)))</f>
        <v>1</v>
      </c>
      <c r="T1383" s="264"/>
      <c r="U1383" s="554">
        <f>IF(E1383="","",IF(E1383="粘性土",1,AJ$1173))</f>
        <v>1</v>
      </c>
      <c r="V1383" s="554"/>
      <c r="W1383" s="555"/>
      <c r="X1383" s="550">
        <f>IF(E1383="","",ROUND(K1383*O1383*U1383,1))</f>
        <v>288</v>
      </c>
      <c r="Y1383" s="551"/>
      <c r="Z1383" s="551"/>
      <c r="AA1383" s="551"/>
      <c r="AB1383" s="550">
        <f>IF(E1383="","",ROUND(K1383*Q1383*U1383,1))</f>
        <v>288</v>
      </c>
      <c r="AC1383" s="551"/>
      <c r="AD1383" s="551"/>
      <c r="AE1383" s="551"/>
      <c r="AF1383" s="550">
        <f>IF(E1383="","",ROUND(K1383*S1383*U1383,1))</f>
        <v>288</v>
      </c>
      <c r="AG1383" s="551"/>
      <c r="AH1383" s="551"/>
      <c r="AI1383" s="552"/>
      <c r="AJ1383" s="84"/>
      <c r="AK1383" s="569">
        <f>R331</f>
        <v>1</v>
      </c>
      <c r="AL1383" s="231"/>
      <c r="AM1383" s="231"/>
      <c r="AN1383" s="231"/>
      <c r="BX1383" s="107"/>
    </row>
    <row r="1384" spans="1:76" s="40" customFormat="1" ht="15.75" customHeight="1">
      <c r="A1384" s="116" t="str">
        <f t="shared" ref="A1384" si="259">A1383</f>
        <v/>
      </c>
      <c r="B1384" s="100"/>
      <c r="C1384" s="265"/>
      <c r="D1384" s="266"/>
      <c r="E1384" s="266"/>
      <c r="F1384" s="266"/>
      <c r="G1384" s="266"/>
      <c r="H1384" s="231"/>
      <c r="I1384" s="231"/>
      <c r="J1384" s="231"/>
      <c r="K1384" s="264">
        <f>AF1238*AD$1403*AK1383</f>
        <v>288</v>
      </c>
      <c r="L1384" s="264"/>
      <c r="M1384" s="264"/>
      <c r="N1384" s="566"/>
      <c r="O1384" s="263">
        <f>O1383</f>
        <v>1</v>
      </c>
      <c r="P1384" s="264"/>
      <c r="Q1384" s="264">
        <f>Q1383</f>
        <v>1</v>
      </c>
      <c r="R1384" s="264"/>
      <c r="S1384" s="264">
        <f>S1383</f>
        <v>1</v>
      </c>
      <c r="T1384" s="264"/>
      <c r="U1384" s="554">
        <f t="shared" ref="U1384:U1402" si="260">U1383</f>
        <v>1</v>
      </c>
      <c r="V1384" s="554"/>
      <c r="W1384" s="555"/>
      <c r="X1384" s="550">
        <f>IF(E1383="","",ROUND(K1384*O1384*U1384,1))</f>
        <v>288</v>
      </c>
      <c r="Y1384" s="551"/>
      <c r="Z1384" s="551"/>
      <c r="AA1384" s="551"/>
      <c r="AB1384" s="550">
        <f>IF(E1383="","",ROUND(K1384*Q1384*U1384,1))</f>
        <v>288</v>
      </c>
      <c r="AC1384" s="551"/>
      <c r="AD1384" s="551"/>
      <c r="AE1384" s="551"/>
      <c r="AF1384" s="550">
        <f>IF(E1383="","",ROUND(K1384*S1384*U1384,1))</f>
        <v>288</v>
      </c>
      <c r="AG1384" s="551"/>
      <c r="AH1384" s="551"/>
      <c r="AI1384" s="552"/>
      <c r="AJ1384" s="84"/>
      <c r="AK1384" s="569"/>
      <c r="AL1384" s="231"/>
      <c r="AM1384" s="231"/>
      <c r="AN1384" s="231"/>
      <c r="BX1384" s="107"/>
    </row>
    <row r="1385" spans="1:76" s="40" customFormat="1" ht="15.75" customHeight="1">
      <c r="A1385" s="116" t="str">
        <f>IF(液状化L2の有無="",IF(H1385="","×",""),"×")</f>
        <v/>
      </c>
      <c r="B1385" s="100"/>
      <c r="C1385" s="265">
        <f>IF(D1239="","",D1239)</f>
        <v>8</v>
      </c>
      <c r="D1385" s="266"/>
      <c r="E1385" s="266" t="str">
        <f>IF(G1239="","",G1239)</f>
        <v>粘性土</v>
      </c>
      <c r="F1385" s="266"/>
      <c r="G1385" s="266"/>
      <c r="H1385" s="231">
        <f>IF(J1239="","",J1239)</f>
        <v>3.7799999713897705</v>
      </c>
      <c r="I1385" s="231"/>
      <c r="J1385" s="231"/>
      <c r="K1385" s="264">
        <f>AF1239*AD$1403*AK1385</f>
        <v>891</v>
      </c>
      <c r="L1385" s="264"/>
      <c r="M1385" s="264"/>
      <c r="N1385" s="566"/>
      <c r="O1385" s="263">
        <f>IF(E1385="","",IF(E1385="粘性土",1,CHOOSE(AJ$1160,X$1155,X$1156,X$1157)))</f>
        <v>1</v>
      </c>
      <c r="P1385" s="264"/>
      <c r="Q1385" s="264">
        <f>IF(E1385="","",IF(E1385="粘性土",1,CHOOSE(AJ$1160,AB$1155,AB$1156,AB$1157)))</f>
        <v>1</v>
      </c>
      <c r="R1385" s="264"/>
      <c r="S1385" s="264">
        <f>IF(E1385="","",IF(E1385="粘性土",1,CHOOSE(AJ$1160,AF$1155,AF$1156,AF$1157)))</f>
        <v>1</v>
      </c>
      <c r="T1385" s="264"/>
      <c r="U1385" s="554">
        <f>IF(E1385="","",IF(E1385="粘性土",1,AJ$1173))</f>
        <v>1</v>
      </c>
      <c r="V1385" s="554"/>
      <c r="W1385" s="555"/>
      <c r="X1385" s="550">
        <f>IF(E1385="","",ROUND(K1385*O1385*U1385,1))</f>
        <v>891</v>
      </c>
      <c r="Y1385" s="551"/>
      <c r="Z1385" s="551"/>
      <c r="AA1385" s="551"/>
      <c r="AB1385" s="550">
        <f>IF(E1385="","",ROUND(K1385*Q1385*U1385,1))</f>
        <v>891</v>
      </c>
      <c r="AC1385" s="551"/>
      <c r="AD1385" s="551"/>
      <c r="AE1385" s="551"/>
      <c r="AF1385" s="550">
        <f>IF(E1385="","",ROUND(K1385*S1385*U1385,1))</f>
        <v>891</v>
      </c>
      <c r="AG1385" s="551"/>
      <c r="AH1385" s="551"/>
      <c r="AI1385" s="552"/>
      <c r="AJ1385" s="84"/>
      <c r="AK1385" s="569">
        <f>R332</f>
        <v>1</v>
      </c>
      <c r="AL1385" s="231"/>
      <c r="AM1385" s="231"/>
      <c r="AN1385" s="231"/>
      <c r="BX1385" s="107"/>
    </row>
    <row r="1386" spans="1:76" s="40" customFormat="1" ht="15.75" customHeight="1">
      <c r="A1386" s="116" t="str">
        <f t="shared" ref="A1386" si="261">A1385</f>
        <v/>
      </c>
      <c r="B1386" s="100"/>
      <c r="C1386" s="265"/>
      <c r="D1386" s="266"/>
      <c r="E1386" s="266"/>
      <c r="F1386" s="266"/>
      <c r="G1386" s="266"/>
      <c r="H1386" s="231"/>
      <c r="I1386" s="231"/>
      <c r="J1386" s="231"/>
      <c r="K1386" s="264">
        <f>AF1240*AD$1403*AK1385</f>
        <v>891</v>
      </c>
      <c r="L1386" s="264"/>
      <c r="M1386" s="264"/>
      <c r="N1386" s="566"/>
      <c r="O1386" s="263">
        <f t="shared" ref="O1386" si="262">O1385</f>
        <v>1</v>
      </c>
      <c r="P1386" s="264"/>
      <c r="Q1386" s="264">
        <f t="shared" ref="Q1386" si="263">Q1385</f>
        <v>1</v>
      </c>
      <c r="R1386" s="264"/>
      <c r="S1386" s="264">
        <f t="shared" ref="S1386" si="264">S1385</f>
        <v>1</v>
      </c>
      <c r="T1386" s="264"/>
      <c r="U1386" s="554">
        <f t="shared" si="260"/>
        <v>1</v>
      </c>
      <c r="V1386" s="554"/>
      <c r="W1386" s="555"/>
      <c r="X1386" s="550">
        <f>IF(E1385="","",ROUND(K1386*O1386*U1386,1))</f>
        <v>891</v>
      </c>
      <c r="Y1386" s="551"/>
      <c r="Z1386" s="551"/>
      <c r="AA1386" s="551"/>
      <c r="AB1386" s="550">
        <f>IF(E1385="","",ROUND(K1386*Q1386*U1386,1))</f>
        <v>891</v>
      </c>
      <c r="AC1386" s="551"/>
      <c r="AD1386" s="551"/>
      <c r="AE1386" s="551"/>
      <c r="AF1386" s="550">
        <f>IF(E1385="","",ROUND(K1386*S1386*U1386,1))</f>
        <v>891</v>
      </c>
      <c r="AG1386" s="551"/>
      <c r="AH1386" s="551"/>
      <c r="AI1386" s="552"/>
      <c r="AJ1386" s="84"/>
      <c r="AK1386" s="569"/>
      <c r="AL1386" s="231"/>
      <c r="AM1386" s="231"/>
      <c r="AN1386" s="231"/>
      <c r="BX1386" s="107"/>
    </row>
    <row r="1387" spans="1:76" s="40" customFormat="1" ht="15.75" customHeight="1">
      <c r="A1387" s="116" t="str">
        <f>IF(液状化L2の有無="",IF(H1387="","×",""),"×")</f>
        <v/>
      </c>
      <c r="B1387" s="100"/>
      <c r="C1387" s="265">
        <f>IF(D1241="","",D1241)</f>
        <v>9</v>
      </c>
      <c r="D1387" s="266"/>
      <c r="E1387" s="266" t="str">
        <f>IF(G1241="","",G1241)</f>
        <v>砂礫</v>
      </c>
      <c r="F1387" s="266"/>
      <c r="G1387" s="266"/>
      <c r="H1387" s="231">
        <f>IF(J1241="","",J1241)</f>
        <v>1.8999999761581421</v>
      </c>
      <c r="I1387" s="231"/>
      <c r="J1387" s="231"/>
      <c r="K1387" s="264">
        <f>AF1241*AD$1403*AK1387</f>
        <v>2391.6</v>
      </c>
      <c r="L1387" s="264"/>
      <c r="M1387" s="264"/>
      <c r="N1387" s="566"/>
      <c r="O1387" s="263">
        <f>IF(E1387="","",IF(E1387="粘性土",1,CHOOSE(AJ$1160,X$1155,X$1156,X$1157)))</f>
        <v>1</v>
      </c>
      <c r="P1387" s="264"/>
      <c r="Q1387" s="264">
        <f>IF(E1387="","",IF(E1387="粘性土",1,CHOOSE(AJ$1160,AB$1155,AB$1156,AB$1157)))</f>
        <v>0.8</v>
      </c>
      <c r="R1387" s="264"/>
      <c r="S1387" s="264">
        <f>IF(E1387="","",IF(E1387="粘性土",1,CHOOSE(AJ$1160,AF$1155,AF$1156,AF$1157)))</f>
        <v>0.7</v>
      </c>
      <c r="T1387" s="264"/>
      <c r="U1387" s="554">
        <f>IF(E1387="","",IF(E1387="粘性土",1,AJ$1173))</f>
        <v>0.995</v>
      </c>
      <c r="V1387" s="554"/>
      <c r="W1387" s="555"/>
      <c r="X1387" s="550">
        <f>IF(E1387="","",ROUND(K1387*O1387*U1387,1))</f>
        <v>2379.6</v>
      </c>
      <c r="Y1387" s="551"/>
      <c r="Z1387" s="551"/>
      <c r="AA1387" s="551"/>
      <c r="AB1387" s="550">
        <f>IF(E1387="","",ROUND(K1387*Q1387*U1387,1))</f>
        <v>1903.7</v>
      </c>
      <c r="AC1387" s="551"/>
      <c r="AD1387" s="551"/>
      <c r="AE1387" s="551"/>
      <c r="AF1387" s="550">
        <f>IF(E1387="","",ROUND(K1387*S1387*U1387,1))</f>
        <v>1665.7</v>
      </c>
      <c r="AG1387" s="551"/>
      <c r="AH1387" s="551"/>
      <c r="AI1387" s="552"/>
      <c r="AJ1387" s="84"/>
      <c r="AK1387" s="569">
        <f>R333</f>
        <v>1</v>
      </c>
      <c r="AL1387" s="231"/>
      <c r="AM1387" s="231"/>
      <c r="AN1387" s="231"/>
      <c r="BX1387" s="107"/>
    </row>
    <row r="1388" spans="1:76" s="40" customFormat="1" ht="15.75" customHeight="1">
      <c r="A1388" s="116" t="str">
        <f t="shared" ref="A1388" si="265">A1387</f>
        <v/>
      </c>
      <c r="B1388" s="100"/>
      <c r="C1388" s="265"/>
      <c r="D1388" s="266"/>
      <c r="E1388" s="266"/>
      <c r="F1388" s="266"/>
      <c r="G1388" s="266"/>
      <c r="H1388" s="231"/>
      <c r="I1388" s="231"/>
      <c r="J1388" s="231"/>
      <c r="K1388" s="264">
        <f>AF1242*AD$1403*AK1387</f>
        <v>2601.9</v>
      </c>
      <c r="L1388" s="264"/>
      <c r="M1388" s="264"/>
      <c r="N1388" s="566"/>
      <c r="O1388" s="263">
        <f t="shared" ref="O1388" si="266">O1387</f>
        <v>1</v>
      </c>
      <c r="P1388" s="264"/>
      <c r="Q1388" s="264">
        <f t="shared" ref="Q1388" si="267">Q1387</f>
        <v>0.8</v>
      </c>
      <c r="R1388" s="264"/>
      <c r="S1388" s="264">
        <f t="shared" ref="S1388" si="268">S1387</f>
        <v>0.7</v>
      </c>
      <c r="T1388" s="264"/>
      <c r="U1388" s="554">
        <f t="shared" si="260"/>
        <v>0.995</v>
      </c>
      <c r="V1388" s="554"/>
      <c r="W1388" s="555"/>
      <c r="X1388" s="550">
        <f>IF(E1387="","",ROUND(K1388*O1388*U1388,1))</f>
        <v>2588.9</v>
      </c>
      <c r="Y1388" s="551"/>
      <c r="Z1388" s="551"/>
      <c r="AA1388" s="551"/>
      <c r="AB1388" s="550">
        <f>IF(E1387="","",ROUND(K1388*Q1388*U1388,1))</f>
        <v>2071.1</v>
      </c>
      <c r="AC1388" s="551"/>
      <c r="AD1388" s="551"/>
      <c r="AE1388" s="551"/>
      <c r="AF1388" s="550">
        <f>IF(E1387="","",ROUND(K1388*S1388*U1388,1))</f>
        <v>1812.2</v>
      </c>
      <c r="AG1388" s="551"/>
      <c r="AH1388" s="551"/>
      <c r="AI1388" s="552"/>
      <c r="AJ1388" s="84"/>
      <c r="AK1388" s="569"/>
      <c r="AL1388" s="231"/>
      <c r="AM1388" s="231"/>
      <c r="AN1388" s="231"/>
      <c r="BX1388" s="107"/>
    </row>
    <row r="1389" spans="1:76" s="40" customFormat="1" ht="15.75" customHeight="1">
      <c r="A1389" s="116" t="str">
        <f>IF(液状化L2の有無="",IF(H1389="","×",""),"×")</f>
        <v>×</v>
      </c>
      <c r="B1389" s="100"/>
      <c r="C1389" s="265" t="str">
        <f>IF(D1243="","",D1243)</f>
        <v/>
      </c>
      <c r="D1389" s="266"/>
      <c r="E1389" s="266" t="str">
        <f>IF(G1243="","",G1243)</f>
        <v/>
      </c>
      <c r="F1389" s="266"/>
      <c r="G1389" s="266"/>
      <c r="H1389" s="231" t="str">
        <f>IF(J1243="","",J1243)</f>
        <v/>
      </c>
      <c r="I1389" s="231"/>
      <c r="J1389" s="231"/>
      <c r="K1389" s="264">
        <f>AF1243*AD$1403*AK1389</f>
        <v>0</v>
      </c>
      <c r="L1389" s="264"/>
      <c r="M1389" s="264"/>
      <c r="N1389" s="566"/>
      <c r="O1389" s="263" t="str">
        <f>IF(E1389="","",IF(E1389="粘性土",1,CHOOSE(AJ$1160,X$1155,X$1156,X$1157)))</f>
        <v/>
      </c>
      <c r="P1389" s="264"/>
      <c r="Q1389" s="264" t="str">
        <f>IF(E1389="","",IF(E1389="粘性土",1,CHOOSE(AJ$1160,AB$1155,AB$1156,AB$1157)))</f>
        <v/>
      </c>
      <c r="R1389" s="264"/>
      <c r="S1389" s="264" t="str">
        <f>IF(E1389="","",IF(E1389="粘性土",1,CHOOSE(AJ$1160,AF$1155,AF$1156,AF$1157)))</f>
        <v/>
      </c>
      <c r="T1389" s="264"/>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1"/>
      <c r="AM1389" s="231"/>
      <c r="AN1389" s="231"/>
      <c r="BX1389" s="107"/>
    </row>
    <row r="1390" spans="1:76" s="40" customFormat="1" ht="15.75" customHeight="1">
      <c r="A1390" s="116" t="str">
        <f t="shared" ref="A1390" si="269">A1389</f>
        <v>×</v>
      </c>
      <c r="B1390" s="100"/>
      <c r="C1390" s="265"/>
      <c r="D1390" s="266"/>
      <c r="E1390" s="266"/>
      <c r="F1390" s="266"/>
      <c r="G1390" s="266"/>
      <c r="H1390" s="231"/>
      <c r="I1390" s="231"/>
      <c r="J1390" s="231"/>
      <c r="K1390" s="264">
        <f>AF1244*AD$1403*AK1389</f>
        <v>0</v>
      </c>
      <c r="L1390" s="264"/>
      <c r="M1390" s="264"/>
      <c r="N1390" s="566"/>
      <c r="O1390" s="263" t="str">
        <f t="shared" ref="O1390" si="270">O1389</f>
        <v/>
      </c>
      <c r="P1390" s="264"/>
      <c r="Q1390" s="264" t="str">
        <f t="shared" ref="Q1390" si="271">Q1389</f>
        <v/>
      </c>
      <c r="R1390" s="264"/>
      <c r="S1390" s="264" t="str">
        <f t="shared" ref="S1390" si="272">S1389</f>
        <v/>
      </c>
      <c r="T1390" s="264"/>
      <c r="U1390" s="554" t="str">
        <f t="shared" si="260"/>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1"/>
      <c r="AM1390" s="231"/>
      <c r="AN1390" s="231"/>
      <c r="BX1390" s="107"/>
    </row>
    <row r="1391" spans="1:76" s="40" customFormat="1" ht="15.75" customHeight="1">
      <c r="A1391" s="116" t="str">
        <f>IF(液状化L2の有無="",IF(H1391="","×",""),"×")</f>
        <v>×</v>
      </c>
      <c r="B1391" s="100"/>
      <c r="C1391" s="265" t="str">
        <f>IF(D1245="","",D1245)</f>
        <v/>
      </c>
      <c r="D1391" s="266"/>
      <c r="E1391" s="266" t="str">
        <f>IF(G1245="","",G1245)</f>
        <v/>
      </c>
      <c r="F1391" s="266"/>
      <c r="G1391" s="266"/>
      <c r="H1391" s="231" t="str">
        <f>IF(J1245="","",J1245)</f>
        <v/>
      </c>
      <c r="I1391" s="231"/>
      <c r="J1391" s="231"/>
      <c r="K1391" s="264">
        <f>AF1245*AD$1403*AK1391</f>
        <v>0</v>
      </c>
      <c r="L1391" s="264"/>
      <c r="M1391" s="264"/>
      <c r="N1391" s="566"/>
      <c r="O1391" s="263" t="str">
        <f>IF(E1391="","",IF(E1391="粘性土",1,CHOOSE(AJ$1160,X$1155,X$1156,X$1157)))</f>
        <v/>
      </c>
      <c r="P1391" s="264"/>
      <c r="Q1391" s="264" t="str">
        <f>IF(E1391="","",IF(E1391="粘性土",1,CHOOSE(AJ$1160,AB$1155,AB$1156,AB$1157)))</f>
        <v/>
      </c>
      <c r="R1391" s="264"/>
      <c r="S1391" s="264" t="str">
        <f>IF(E1391="","",IF(E1391="粘性土",1,CHOOSE(AJ$1160,AF$1155,AF$1156,AF$1157)))</f>
        <v/>
      </c>
      <c r="T1391" s="264"/>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1"/>
      <c r="AM1391" s="231"/>
      <c r="AN1391" s="231"/>
      <c r="BX1391" s="107"/>
    </row>
    <row r="1392" spans="1:76" s="40" customFormat="1" ht="15.75" customHeight="1">
      <c r="A1392" s="116" t="str">
        <f t="shared" ref="A1392" si="273">A1391</f>
        <v>×</v>
      </c>
      <c r="B1392" s="100"/>
      <c r="C1392" s="265"/>
      <c r="D1392" s="266"/>
      <c r="E1392" s="266"/>
      <c r="F1392" s="266"/>
      <c r="G1392" s="266"/>
      <c r="H1392" s="231"/>
      <c r="I1392" s="231"/>
      <c r="J1392" s="231"/>
      <c r="K1392" s="264">
        <f>AF1246*AD$1403*AK1391</f>
        <v>0</v>
      </c>
      <c r="L1392" s="264"/>
      <c r="M1392" s="264"/>
      <c r="N1392" s="566"/>
      <c r="O1392" s="263" t="str">
        <f t="shared" ref="O1392" si="274">O1391</f>
        <v/>
      </c>
      <c r="P1392" s="264"/>
      <c r="Q1392" s="264" t="str">
        <f t="shared" ref="Q1392" si="275">Q1391</f>
        <v/>
      </c>
      <c r="R1392" s="264"/>
      <c r="S1392" s="264" t="str">
        <f t="shared" ref="S1392" si="276">S1391</f>
        <v/>
      </c>
      <c r="T1392" s="264"/>
      <c r="U1392" s="554" t="str">
        <f t="shared" si="260"/>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1"/>
      <c r="AM1392" s="231"/>
      <c r="AN1392" s="231"/>
      <c r="BX1392" s="107"/>
    </row>
    <row r="1393" spans="1:76" s="40" customFormat="1" ht="15.75" customHeight="1">
      <c r="A1393" s="116" t="str">
        <f>IF(液状化L2の有無="",IF(H1393="","×",""),"×")</f>
        <v>×</v>
      </c>
      <c r="B1393" s="100"/>
      <c r="C1393" s="265" t="str">
        <f>IF(D1247="","",D1247)</f>
        <v/>
      </c>
      <c r="D1393" s="266"/>
      <c r="E1393" s="266" t="str">
        <f>IF(G1247="","",G1247)</f>
        <v/>
      </c>
      <c r="F1393" s="266"/>
      <c r="G1393" s="266"/>
      <c r="H1393" s="231" t="str">
        <f>IF(J1247="","",J1247)</f>
        <v/>
      </c>
      <c r="I1393" s="231"/>
      <c r="J1393" s="231"/>
      <c r="K1393" s="264">
        <f>AF1247*AD$1403*AK1393</f>
        <v>0</v>
      </c>
      <c r="L1393" s="264"/>
      <c r="M1393" s="264"/>
      <c r="N1393" s="566"/>
      <c r="O1393" s="263" t="str">
        <f>IF(E1393="","",IF(E1393="粘性土",1,CHOOSE(AJ$1160,X$1155,X$1156,X$1157)))</f>
        <v/>
      </c>
      <c r="P1393" s="264"/>
      <c r="Q1393" s="264" t="str">
        <f>IF(E1393="","",IF(E1393="粘性土",1,CHOOSE(AJ$1160,AB$1155,AB$1156,AB$1157)))</f>
        <v/>
      </c>
      <c r="R1393" s="264"/>
      <c r="S1393" s="264" t="str">
        <f>IF(E1393="","",IF(E1393="粘性土",1,CHOOSE(AJ$1160,AF$1155,AF$1156,AF$1157)))</f>
        <v/>
      </c>
      <c r="T1393" s="264"/>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1"/>
      <c r="AM1393" s="231"/>
      <c r="AN1393" s="231"/>
      <c r="BX1393" s="107"/>
    </row>
    <row r="1394" spans="1:76" s="40" customFormat="1" ht="15.75" customHeight="1">
      <c r="A1394" s="116" t="str">
        <f t="shared" ref="A1394" si="277">A1393</f>
        <v>×</v>
      </c>
      <c r="B1394" s="100"/>
      <c r="C1394" s="265"/>
      <c r="D1394" s="266"/>
      <c r="E1394" s="266"/>
      <c r="F1394" s="266"/>
      <c r="G1394" s="266"/>
      <c r="H1394" s="231"/>
      <c r="I1394" s="231"/>
      <c r="J1394" s="231"/>
      <c r="K1394" s="264">
        <f>AF1248*AD$1403*AK1393</f>
        <v>0</v>
      </c>
      <c r="L1394" s="264"/>
      <c r="M1394" s="264"/>
      <c r="N1394" s="566"/>
      <c r="O1394" s="263" t="str">
        <f t="shared" ref="O1394" si="278">O1393</f>
        <v/>
      </c>
      <c r="P1394" s="264"/>
      <c r="Q1394" s="264" t="str">
        <f t="shared" ref="Q1394" si="279">Q1393</f>
        <v/>
      </c>
      <c r="R1394" s="264"/>
      <c r="S1394" s="264" t="str">
        <f t="shared" ref="S1394" si="280">S1393</f>
        <v/>
      </c>
      <c r="T1394" s="264"/>
      <c r="U1394" s="554" t="str">
        <f t="shared" si="260"/>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1"/>
      <c r="AM1394" s="231"/>
      <c r="AN1394" s="231"/>
      <c r="BX1394" s="107"/>
    </row>
    <row r="1395" spans="1:76" s="40" customFormat="1" ht="15.75" customHeight="1">
      <c r="A1395" s="116" t="str">
        <f>IF(液状化L2の有無="",IF(H1395="","×",""),"×")</f>
        <v>×</v>
      </c>
      <c r="B1395" s="100"/>
      <c r="C1395" s="265" t="str">
        <f>IF(D1249="","",D1249)</f>
        <v/>
      </c>
      <c r="D1395" s="266"/>
      <c r="E1395" s="266" t="str">
        <f>IF(G1249="","",G1249)</f>
        <v/>
      </c>
      <c r="F1395" s="266"/>
      <c r="G1395" s="266"/>
      <c r="H1395" s="231" t="str">
        <f>IF(J1249="","",J1249)</f>
        <v/>
      </c>
      <c r="I1395" s="231"/>
      <c r="J1395" s="231"/>
      <c r="K1395" s="264">
        <f>AF1249*AD$1403*AK1395</f>
        <v>0</v>
      </c>
      <c r="L1395" s="264"/>
      <c r="M1395" s="264"/>
      <c r="N1395" s="566"/>
      <c r="O1395" s="263" t="str">
        <f>IF(E1395="","",IF(E1395="粘性土",1,CHOOSE(AJ$1160,X$1155,X$1156,X$1157)))</f>
        <v/>
      </c>
      <c r="P1395" s="264"/>
      <c r="Q1395" s="264" t="str">
        <f>IF(E1395="","",IF(E1395="粘性土",1,CHOOSE(AJ$1160,AB$1155,AB$1156,AB$1157)))</f>
        <v/>
      </c>
      <c r="R1395" s="264"/>
      <c r="S1395" s="264" t="str">
        <f>IF(E1395="","",IF(E1395="粘性土",1,CHOOSE(AJ$1160,AF$1155,AF$1156,AF$1157)))</f>
        <v/>
      </c>
      <c r="T1395" s="264"/>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1"/>
      <c r="AM1395" s="231"/>
      <c r="AN1395" s="231"/>
      <c r="BX1395" s="107"/>
    </row>
    <row r="1396" spans="1:76" s="40" customFormat="1" ht="15.75" customHeight="1">
      <c r="A1396" s="116" t="str">
        <f t="shared" ref="A1396" si="281">A1395</f>
        <v>×</v>
      </c>
      <c r="B1396" s="100"/>
      <c r="C1396" s="265"/>
      <c r="D1396" s="266"/>
      <c r="E1396" s="266"/>
      <c r="F1396" s="266"/>
      <c r="G1396" s="266"/>
      <c r="H1396" s="231"/>
      <c r="I1396" s="231"/>
      <c r="J1396" s="231"/>
      <c r="K1396" s="264">
        <f>AF1250*AD$1403*AK1395</f>
        <v>0</v>
      </c>
      <c r="L1396" s="264"/>
      <c r="M1396" s="264"/>
      <c r="N1396" s="566"/>
      <c r="O1396" s="263" t="str">
        <f>IF(E1396="","",IF(E1396="粘性土",1,CHOOSE(AJ$1160,X$1155,X$1156,X$1157)))</f>
        <v/>
      </c>
      <c r="P1396" s="264"/>
      <c r="Q1396" s="264" t="str">
        <f>IF(E1396="","",IF(E1396="粘性土",1,CHOOSE(AJ$1160,AB$1155,AB$1156,AB$1157)))</f>
        <v/>
      </c>
      <c r="R1396" s="264"/>
      <c r="S1396" s="264" t="str">
        <f>IF(E1396="","",IF(E1396="粘性土",1,CHOOSE(AJ$1160,AF$1155,AF$1156,AF$1157)))</f>
        <v/>
      </c>
      <c r="T1396" s="264"/>
      <c r="U1396" s="554" t="str">
        <f t="shared" si="260"/>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1"/>
      <c r="AM1396" s="231"/>
      <c r="AN1396" s="231"/>
      <c r="BX1396" s="107"/>
    </row>
    <row r="1397" spans="1:76" s="40" customFormat="1" ht="15.75" customHeight="1">
      <c r="A1397" s="116" t="str">
        <f>IF(液状化L2の有無="",IF(H1397="","×",""),"×")</f>
        <v>×</v>
      </c>
      <c r="B1397" s="100"/>
      <c r="C1397" s="265" t="str">
        <f>IF(D1251="","",D1251)</f>
        <v/>
      </c>
      <c r="D1397" s="266"/>
      <c r="E1397" s="266" t="str">
        <f>IF(G1251="","",G1251)</f>
        <v/>
      </c>
      <c r="F1397" s="266"/>
      <c r="G1397" s="266"/>
      <c r="H1397" s="231" t="str">
        <f>IF(J1251="","",J1251)</f>
        <v/>
      </c>
      <c r="I1397" s="231"/>
      <c r="J1397" s="231"/>
      <c r="K1397" s="264">
        <f>AF1251*AD$1403*AK1397</f>
        <v>0</v>
      </c>
      <c r="L1397" s="264"/>
      <c r="M1397" s="264"/>
      <c r="N1397" s="566"/>
      <c r="O1397" s="263" t="str">
        <f>O1396</f>
        <v/>
      </c>
      <c r="P1397" s="264"/>
      <c r="Q1397" s="264" t="str">
        <f>Q1396</f>
        <v/>
      </c>
      <c r="R1397" s="264"/>
      <c r="S1397" s="264" t="str">
        <f>S1396</f>
        <v/>
      </c>
      <c r="T1397" s="264"/>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1"/>
      <c r="AM1397" s="231"/>
      <c r="AN1397" s="231"/>
      <c r="BX1397" s="107"/>
    </row>
    <row r="1398" spans="1:76" s="40" customFormat="1" ht="15.75" customHeight="1">
      <c r="A1398" s="116" t="str">
        <f t="shared" ref="A1398" si="282">A1397</f>
        <v>×</v>
      </c>
      <c r="B1398" s="100"/>
      <c r="C1398" s="265"/>
      <c r="D1398" s="266"/>
      <c r="E1398" s="266"/>
      <c r="F1398" s="266"/>
      <c r="G1398" s="266"/>
      <c r="H1398" s="231"/>
      <c r="I1398" s="231"/>
      <c r="J1398" s="231"/>
      <c r="K1398" s="264">
        <f>AF1252*AD$1403*AK1397</f>
        <v>0</v>
      </c>
      <c r="L1398" s="264"/>
      <c r="M1398" s="264"/>
      <c r="N1398" s="566"/>
      <c r="O1398" s="263" t="str">
        <f>IF(E1398="","",IF(E1398="粘性土",1,CHOOSE(AJ$1160,X$1155,X$1156,X$1157)))</f>
        <v/>
      </c>
      <c r="P1398" s="264"/>
      <c r="Q1398" s="264" t="str">
        <f>IF(E1398="","",IF(E1398="粘性土",1,CHOOSE(AJ$1160,AB$1155,AB$1156,AB$1157)))</f>
        <v/>
      </c>
      <c r="R1398" s="264"/>
      <c r="S1398" s="264" t="str">
        <f>IF(E1398="","",IF(E1398="粘性土",1,CHOOSE(AJ$1160,AF$1155,AF$1156,AF$1157)))</f>
        <v/>
      </c>
      <c r="T1398" s="264"/>
      <c r="U1398" s="554" t="str">
        <f t="shared" si="260"/>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1"/>
      <c r="AM1398" s="231"/>
      <c r="AN1398" s="231"/>
      <c r="BX1398" s="107"/>
    </row>
    <row r="1399" spans="1:76" s="40" customFormat="1" ht="15.75" customHeight="1">
      <c r="A1399" s="116" t="str">
        <f>IF(液状化L2の有無="",IF(H1399="","×",""),"×")</f>
        <v>×</v>
      </c>
      <c r="B1399" s="100"/>
      <c r="C1399" s="265" t="str">
        <f>IF(D1253="","",D1253)</f>
        <v/>
      </c>
      <c r="D1399" s="266"/>
      <c r="E1399" s="266" t="str">
        <f>IF(G1253="","",G1253)</f>
        <v/>
      </c>
      <c r="F1399" s="266"/>
      <c r="G1399" s="266"/>
      <c r="H1399" s="231" t="str">
        <f>IF(J1253="","",J1253)</f>
        <v/>
      </c>
      <c r="I1399" s="231"/>
      <c r="J1399" s="231"/>
      <c r="K1399" s="264">
        <f>AF1253*AD$1403*AK1399</f>
        <v>0</v>
      </c>
      <c r="L1399" s="264"/>
      <c r="M1399" s="264"/>
      <c r="N1399" s="566"/>
      <c r="O1399" s="263" t="str">
        <f t="shared" ref="O1399" si="283">O1398</f>
        <v/>
      </c>
      <c r="P1399" s="264"/>
      <c r="Q1399" s="264" t="str">
        <f t="shared" ref="Q1399" si="284">Q1398</f>
        <v/>
      </c>
      <c r="R1399" s="264"/>
      <c r="S1399" s="264" t="str">
        <f t="shared" ref="S1399" si="285">S1398</f>
        <v/>
      </c>
      <c r="T1399" s="264"/>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1"/>
      <c r="AM1399" s="231"/>
      <c r="AN1399" s="231"/>
      <c r="BX1399" s="107"/>
    </row>
    <row r="1400" spans="1:76" s="40" customFormat="1" ht="15.75" customHeight="1">
      <c r="A1400" s="116" t="str">
        <f t="shared" ref="A1400" si="286">A1399</f>
        <v>×</v>
      </c>
      <c r="B1400" s="100"/>
      <c r="C1400" s="265"/>
      <c r="D1400" s="266"/>
      <c r="E1400" s="266"/>
      <c r="F1400" s="266"/>
      <c r="G1400" s="266"/>
      <c r="H1400" s="231"/>
      <c r="I1400" s="231"/>
      <c r="J1400" s="231"/>
      <c r="K1400" s="264">
        <f>AF1254*AD$1403*AK1399</f>
        <v>0</v>
      </c>
      <c r="L1400" s="264"/>
      <c r="M1400" s="264"/>
      <c r="N1400" s="566"/>
      <c r="O1400" s="263" t="str">
        <f>IF(E1400="","",IF(E1400="粘性土",1,CHOOSE(AJ$1160,X$1155,X$1156,X$1157)))</f>
        <v/>
      </c>
      <c r="P1400" s="264"/>
      <c r="Q1400" s="264" t="str">
        <f>IF(E1400="","",IF(E1400="粘性土",1,CHOOSE(AJ$1160,AB$1155,AB$1156,AB$1157)))</f>
        <v/>
      </c>
      <c r="R1400" s="264"/>
      <c r="S1400" s="264" t="str">
        <f>IF(E1400="","",IF(E1400="粘性土",1,CHOOSE(AJ$1160,AF$1155,AF$1156,AF$1157)))</f>
        <v/>
      </c>
      <c r="T1400" s="264"/>
      <c r="U1400" s="554" t="str">
        <f t="shared" si="260"/>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1"/>
      <c r="AM1400" s="231"/>
      <c r="AN1400" s="231"/>
      <c r="BX1400" s="107"/>
    </row>
    <row r="1401" spans="1:76" s="40" customFormat="1" ht="15.75" customHeight="1">
      <c r="A1401" s="116" t="str">
        <f>IF(液状化L2の有無="",IF(H1401="","×",""),"×")</f>
        <v>×</v>
      </c>
      <c r="B1401" s="100"/>
      <c r="C1401" s="265" t="str">
        <f>IF(D1255="","",D1255)</f>
        <v/>
      </c>
      <c r="D1401" s="266"/>
      <c r="E1401" s="266" t="str">
        <f>IF(G1255="","",G1255)</f>
        <v/>
      </c>
      <c r="F1401" s="266"/>
      <c r="G1401" s="266"/>
      <c r="H1401" s="231" t="str">
        <f>IF(J1255="","",J1255)</f>
        <v/>
      </c>
      <c r="I1401" s="231"/>
      <c r="J1401" s="231"/>
      <c r="K1401" s="264">
        <f>AF1255*AD$1403*AK1401</f>
        <v>0</v>
      </c>
      <c r="L1401" s="264"/>
      <c r="M1401" s="264"/>
      <c r="N1401" s="566"/>
      <c r="O1401" s="263" t="str">
        <f t="shared" ref="O1401" si="287">O1400</f>
        <v/>
      </c>
      <c r="P1401" s="264"/>
      <c r="Q1401" s="264" t="str">
        <f t="shared" ref="Q1401" si="288">Q1400</f>
        <v/>
      </c>
      <c r="R1401" s="264"/>
      <c r="S1401" s="264" t="str">
        <f t="shared" ref="S1401" si="289">S1400</f>
        <v/>
      </c>
      <c r="T1401" s="264"/>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1"/>
      <c r="AM1401" s="231"/>
      <c r="AN1401" s="231"/>
      <c r="BX1401" s="107"/>
    </row>
    <row r="1402" spans="1:76" s="40" customFormat="1" ht="15.75" customHeight="1">
      <c r="A1402" s="116" t="str">
        <f t="shared" ref="A1402" si="290">A1401</f>
        <v>×</v>
      </c>
      <c r="B1402" s="100"/>
      <c r="C1402" s="269"/>
      <c r="D1402" s="270"/>
      <c r="E1402" s="270"/>
      <c r="F1402" s="270"/>
      <c r="G1402" s="270"/>
      <c r="H1402" s="252"/>
      <c r="I1402" s="252"/>
      <c r="J1402" s="252"/>
      <c r="K1402" s="347">
        <f>AF1256*AD$1403*AK1401</f>
        <v>0</v>
      </c>
      <c r="L1402" s="347"/>
      <c r="M1402" s="347"/>
      <c r="N1402" s="570"/>
      <c r="O1402" s="500" t="str">
        <f>IF(E1402="","",IF(E1402="粘性土",1,CHOOSE(AJ$1160,X$1155,X$1156,X$1157)))</f>
        <v/>
      </c>
      <c r="P1402" s="347"/>
      <c r="Q1402" s="347" t="str">
        <f>IF(E1402="","",IF(E1402="粘性土",1,CHOOSE(AJ$1160,AB$1155,AB$1156,AB$1157)))</f>
        <v/>
      </c>
      <c r="R1402" s="347"/>
      <c r="S1402" s="347" t="str">
        <f>IF(E1402="","",IF(E1402="粘性土",1,CHOOSE(AJ$1160,AF$1155,AF$1156,AF$1157)))</f>
        <v/>
      </c>
      <c r="T1402" s="347"/>
      <c r="U1402" s="554" t="str">
        <f t="shared" si="260"/>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2"/>
      <c r="AM1402" s="252"/>
      <c r="AN1402" s="252"/>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498</v>
      </c>
      <c r="AC1403" s="35" t="s">
        <v>26</v>
      </c>
      <c r="AD1403" s="439">
        <f>杭先端径</f>
        <v>1</v>
      </c>
      <c r="AE1403" s="439"/>
      <c r="AF1403" s="439"/>
      <c r="AG1403" s="62" t="s">
        <v>427</v>
      </c>
      <c r="AH1403" s="35" t="s">
        <v>154</v>
      </c>
      <c r="AI1403" s="66"/>
      <c r="BX1403" s="107"/>
    </row>
    <row r="1404" spans="1:76" s="40" customFormat="1" ht="15.75" customHeight="1">
      <c r="B1404" s="100" t="s">
        <v>588</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42" t="s">
        <v>8</v>
      </c>
      <c r="D1407" s="543"/>
      <c r="E1407" s="543" t="s">
        <v>339</v>
      </c>
      <c r="F1407" s="543"/>
      <c r="G1407" s="543"/>
      <c r="H1407" s="544" t="s">
        <v>186</v>
      </c>
      <c r="I1407" s="544"/>
      <c r="J1407" s="544"/>
      <c r="K1407" s="543" t="s">
        <v>499</v>
      </c>
      <c r="L1407" s="543"/>
      <c r="M1407" s="543"/>
      <c r="N1407" s="546"/>
      <c r="O1407" s="473" t="s">
        <v>280</v>
      </c>
      <c r="P1407" s="226"/>
      <c r="Q1407" s="226"/>
      <c r="R1407" s="226"/>
      <c r="S1407" s="226"/>
      <c r="T1407" s="226"/>
      <c r="U1407" s="226" t="s">
        <v>493</v>
      </c>
      <c r="V1407" s="226"/>
      <c r="W1407" s="350"/>
      <c r="X1407" s="304" t="s">
        <v>545</v>
      </c>
      <c r="Y1407" s="226"/>
      <c r="Z1407" s="226"/>
      <c r="AA1407" s="226"/>
      <c r="AB1407" s="226"/>
      <c r="AC1407" s="226"/>
      <c r="AD1407" s="226"/>
      <c r="AE1407" s="226"/>
      <c r="AF1407" s="226"/>
      <c r="AG1407" s="226"/>
      <c r="AH1407" s="226"/>
      <c r="AI1407" s="344"/>
      <c r="AJ1407" s="53"/>
      <c r="BX1407" s="107"/>
    </row>
    <row r="1408" spans="1:76" s="40" customFormat="1" ht="15.75" customHeight="1">
      <c r="B1408" s="107"/>
      <c r="C1408" s="476"/>
      <c r="D1408" s="477"/>
      <c r="E1408" s="477"/>
      <c r="F1408" s="477"/>
      <c r="G1408" s="477"/>
      <c r="H1408" s="545"/>
      <c r="I1408" s="545"/>
      <c r="J1408" s="545"/>
      <c r="K1408" s="477"/>
      <c r="L1408" s="477"/>
      <c r="M1408" s="477"/>
      <c r="N1408" s="482"/>
      <c r="O1408" s="553" t="s">
        <v>482</v>
      </c>
      <c r="P1408" s="252"/>
      <c r="Q1408" s="252" t="s">
        <v>483</v>
      </c>
      <c r="R1408" s="252"/>
      <c r="S1408" s="252" t="s">
        <v>484</v>
      </c>
      <c r="T1408" s="252"/>
      <c r="U1408" s="270"/>
      <c r="V1408" s="270"/>
      <c r="W1408" s="354"/>
      <c r="X1408" s="558" t="s">
        <v>482</v>
      </c>
      <c r="Y1408" s="252"/>
      <c r="Z1408" s="252"/>
      <c r="AA1408" s="252"/>
      <c r="AB1408" s="252" t="s">
        <v>483</v>
      </c>
      <c r="AC1408" s="252"/>
      <c r="AD1408" s="252"/>
      <c r="AE1408" s="252"/>
      <c r="AF1408" s="252" t="s">
        <v>484</v>
      </c>
      <c r="AG1408" s="252"/>
      <c r="AH1408" s="252"/>
      <c r="AI1408" s="533"/>
      <c r="AJ1408" s="55"/>
      <c r="BX1408" s="107"/>
    </row>
    <row r="1409" spans="1:76" s="40" customFormat="1" ht="15.75" customHeight="1">
      <c r="A1409" s="83" t="str">
        <f>IF(H1409="","×","")</f>
        <v/>
      </c>
      <c r="B1409" s="100"/>
      <c r="C1409" s="304">
        <f>IF(D1227="","",D1227)</f>
        <v>2</v>
      </c>
      <c r="D1409" s="226"/>
      <c r="E1409" s="226" t="str">
        <f>IF(G1227="","",G1227)</f>
        <v>砂質土</v>
      </c>
      <c r="F1409" s="226"/>
      <c r="G1409" s="226"/>
      <c r="H1409" s="225">
        <f>IF(J1227="","",J1227)</f>
        <v>3.4200000762939453</v>
      </c>
      <c r="I1409" s="225"/>
      <c r="J1409" s="225"/>
      <c r="K1409" s="349">
        <f t="shared" ref="K1409:K1438" si="291">AF1227*AD$1439</f>
        <v>359.9</v>
      </c>
      <c r="L1409" s="349"/>
      <c r="M1409" s="349"/>
      <c r="N1409" s="547"/>
      <c r="O1409" s="387">
        <f>IF(E1409="","",IF(E1409="粘性土",1,CHOOSE(AJ$1161,X$1155,X$1156,X$1157)))</f>
        <v>1</v>
      </c>
      <c r="P1409" s="349"/>
      <c r="Q1409" s="349">
        <f>IF(E1409="","",IF(E1409="粘性土",1,CHOOSE(AJ$1161,AB$1155,AB$1156,AB$1157)))</f>
        <v>0.8</v>
      </c>
      <c r="R1409" s="349"/>
      <c r="S1409" s="349">
        <f>IF(E1409="","",IF(E1409="粘性土",1,CHOOSE(AJ$1161,AF$1155,AF$1156,AF$1157)))</f>
        <v>0.7</v>
      </c>
      <c r="T1409" s="349"/>
      <c r="U1409" s="571">
        <f>IF(E1409="","",IF(E1409="粘性土",1,AJ$1177))</f>
        <v>0.995</v>
      </c>
      <c r="V1409" s="572"/>
      <c r="W1409" s="573"/>
      <c r="X1409" s="556">
        <f>IF(E1409="","",ROUND(K1409*O1409*U1409,1))</f>
        <v>358.1</v>
      </c>
      <c r="Y1409" s="557"/>
      <c r="Z1409" s="557"/>
      <c r="AA1409" s="557"/>
      <c r="AB1409" s="556">
        <f>IF(E1409="","",ROUND(K1409*Q1409*U1409,1))</f>
        <v>286.5</v>
      </c>
      <c r="AC1409" s="557"/>
      <c r="AD1409" s="557"/>
      <c r="AE1409" s="557"/>
      <c r="AF1409" s="556">
        <f>IF(E1409="","",ROUND(K1409*S1409*U1409,1))</f>
        <v>250.7</v>
      </c>
      <c r="AG1409" s="557"/>
      <c r="AH1409" s="557"/>
      <c r="AI1409" s="559"/>
      <c r="AJ1409" s="84"/>
      <c r="BX1409" s="107"/>
    </row>
    <row r="1410" spans="1:76" s="40" customFormat="1" ht="15.75" customHeight="1">
      <c r="A1410" s="83" t="str">
        <f>A1409</f>
        <v/>
      </c>
      <c r="B1410" s="100"/>
      <c r="C1410" s="265"/>
      <c r="D1410" s="266"/>
      <c r="E1410" s="266"/>
      <c r="F1410" s="266"/>
      <c r="G1410" s="266"/>
      <c r="H1410" s="231"/>
      <c r="I1410" s="231"/>
      <c r="J1410" s="231"/>
      <c r="K1410" s="264">
        <f t="shared" si="291"/>
        <v>648.4</v>
      </c>
      <c r="L1410" s="264"/>
      <c r="M1410" s="264"/>
      <c r="N1410" s="486"/>
      <c r="O1410" s="263">
        <f>O1409</f>
        <v>1</v>
      </c>
      <c r="P1410" s="264"/>
      <c r="Q1410" s="264">
        <f>Q1409</f>
        <v>0.8</v>
      </c>
      <c r="R1410" s="264"/>
      <c r="S1410" s="264">
        <f>S1409</f>
        <v>0.7</v>
      </c>
      <c r="T1410" s="264"/>
      <c r="U1410" s="560">
        <f>U1409</f>
        <v>0.995</v>
      </c>
      <c r="V1410" s="561"/>
      <c r="W1410" s="562"/>
      <c r="X1410" s="550">
        <f>IF(E1409="","",ROUND(K1410*O1410*U1410,1))</f>
        <v>645.20000000000005</v>
      </c>
      <c r="Y1410" s="551"/>
      <c r="Z1410" s="551"/>
      <c r="AA1410" s="551"/>
      <c r="AB1410" s="550">
        <f>IF(E1409="","",ROUND(K1410*Q1410*U1410,1))</f>
        <v>516.1</v>
      </c>
      <c r="AC1410" s="551"/>
      <c r="AD1410" s="551"/>
      <c r="AE1410" s="551"/>
      <c r="AF1410" s="550">
        <f>IF(E1409="","",ROUND(K1410*S1410*U1410,1))</f>
        <v>451.6</v>
      </c>
      <c r="AG1410" s="551"/>
      <c r="AH1410" s="551"/>
      <c r="AI1410" s="552"/>
      <c r="AJ1410" s="84"/>
      <c r="BX1410" s="107"/>
    </row>
    <row r="1411" spans="1:76" s="40" customFormat="1" ht="15.75" customHeight="1">
      <c r="A1411" s="83" t="str">
        <f>IF(H1411="","×","")</f>
        <v/>
      </c>
      <c r="B1411" s="100"/>
      <c r="C1411" s="265">
        <f>IF(D1229="","",D1229)</f>
        <v>3</v>
      </c>
      <c r="D1411" s="266"/>
      <c r="E1411" s="266" t="str">
        <f>IF(G1229="","",G1229)</f>
        <v>粘性土</v>
      </c>
      <c r="F1411" s="266"/>
      <c r="G1411" s="266"/>
      <c r="H1411" s="231">
        <f>IF(J1229="","",J1229)</f>
        <v>3.1500000953674316</v>
      </c>
      <c r="I1411" s="231"/>
      <c r="J1411" s="231"/>
      <c r="K1411" s="264">
        <f t="shared" si="291"/>
        <v>0</v>
      </c>
      <c r="L1411" s="264"/>
      <c r="M1411" s="264"/>
      <c r="N1411" s="486"/>
      <c r="O1411" s="263">
        <f>IF(E1411="","",IF(E1411="粘性土",1,CHOOSE(AJ$1161,X$1155,X$1156,X$1157)))</f>
        <v>1</v>
      </c>
      <c r="P1411" s="264"/>
      <c r="Q1411" s="264">
        <f>IF(E1411="","",IF(E1411="粘性土",1,CHOOSE(AJ$1161,AB$1155,AB$1156,AB$1157)))</f>
        <v>1</v>
      </c>
      <c r="R1411" s="264"/>
      <c r="S1411" s="264">
        <f>IF(E1411="","",IF(E1411="粘性土",1,CHOOSE(AJ$1161,AF$1155,AF$1156,AF$1157)))</f>
        <v>1</v>
      </c>
      <c r="T1411" s="264"/>
      <c r="U1411" s="560">
        <f>IF(E1411="","",IF(E1411="粘性土",1,AJ$1177))</f>
        <v>1</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c r="BX1411" s="107"/>
    </row>
    <row r="1412" spans="1:76" s="40" customFormat="1" ht="15.75" customHeight="1">
      <c r="A1412" s="83" t="str">
        <f>A1411</f>
        <v/>
      </c>
      <c r="B1412" s="100"/>
      <c r="C1412" s="265"/>
      <c r="D1412" s="266"/>
      <c r="E1412" s="266"/>
      <c r="F1412" s="266"/>
      <c r="G1412" s="266"/>
      <c r="H1412" s="231"/>
      <c r="I1412" s="231"/>
      <c r="J1412" s="231"/>
      <c r="K1412" s="264">
        <f t="shared" si="291"/>
        <v>0</v>
      </c>
      <c r="L1412" s="264"/>
      <c r="M1412" s="264"/>
      <c r="N1412" s="486"/>
      <c r="O1412" s="263">
        <f>O1411</f>
        <v>1</v>
      </c>
      <c r="P1412" s="264"/>
      <c r="Q1412" s="264">
        <f>Q1411</f>
        <v>1</v>
      </c>
      <c r="R1412" s="264"/>
      <c r="S1412" s="264">
        <f>S1411</f>
        <v>1</v>
      </c>
      <c r="T1412" s="264"/>
      <c r="U1412" s="560">
        <f>U1411</f>
        <v>1</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c r="BX1412" s="107"/>
    </row>
    <row r="1413" spans="1:76" s="40" customFormat="1" ht="15.75" customHeight="1">
      <c r="A1413" s="83" t="str">
        <f>IF(H1413="","×","")</f>
        <v/>
      </c>
      <c r="B1413" s="100"/>
      <c r="C1413" s="265">
        <f>IF(D1231="","",D1231)</f>
        <v>4</v>
      </c>
      <c r="D1413" s="266"/>
      <c r="E1413" s="266" t="str">
        <f>IF(G1231="","",G1231)</f>
        <v>粘性土</v>
      </c>
      <c r="F1413" s="266"/>
      <c r="G1413" s="266"/>
      <c r="H1413" s="231">
        <f>IF(J1231="","",J1231)</f>
        <v>5</v>
      </c>
      <c r="I1413" s="231"/>
      <c r="J1413" s="231"/>
      <c r="K1413" s="264">
        <f t="shared" si="291"/>
        <v>356.4</v>
      </c>
      <c r="L1413" s="264"/>
      <c r="M1413" s="264"/>
      <c r="N1413" s="486"/>
      <c r="O1413" s="263">
        <f>IF(E1413="","",IF(E1413="粘性土",1,CHOOSE(AJ$1161,X$1155,X$1156,X$1157)))</f>
        <v>1</v>
      </c>
      <c r="P1413" s="264"/>
      <c r="Q1413" s="264">
        <f>IF(E1413="","",IF(E1413="粘性土",1,CHOOSE(AJ$1161,AB$1155,AB$1156,AB$1157)))</f>
        <v>1</v>
      </c>
      <c r="R1413" s="264"/>
      <c r="S1413" s="264">
        <f>IF(E1413="","",IF(E1413="粘性土",1,CHOOSE(AJ$1161,AF$1155,AF$1156,AF$1157)))</f>
        <v>1</v>
      </c>
      <c r="T1413" s="264"/>
      <c r="U1413" s="560">
        <f>IF(E1413="","",IF(E1413="粘性土",1,AJ$1177))</f>
        <v>1</v>
      </c>
      <c r="V1413" s="561"/>
      <c r="W1413" s="562"/>
      <c r="X1413" s="550">
        <f>IF(E1413="","",ROUND(K1413*O1413*U1413,1))</f>
        <v>356.4</v>
      </c>
      <c r="Y1413" s="551"/>
      <c r="Z1413" s="551"/>
      <c r="AA1413" s="551"/>
      <c r="AB1413" s="550">
        <f>IF(E1413="","",ROUND(K1413*Q1413*U1413,1))</f>
        <v>356.4</v>
      </c>
      <c r="AC1413" s="551"/>
      <c r="AD1413" s="551"/>
      <c r="AE1413" s="551"/>
      <c r="AF1413" s="550">
        <f>IF(E1413="","",ROUND(K1413*S1413*U1413,1))</f>
        <v>356.4</v>
      </c>
      <c r="AG1413" s="551"/>
      <c r="AH1413" s="551"/>
      <c r="AI1413" s="552"/>
      <c r="AJ1413" s="84"/>
      <c r="BX1413" s="107"/>
    </row>
    <row r="1414" spans="1:76" s="40" customFormat="1" ht="15.75" customHeight="1">
      <c r="A1414" s="83" t="str">
        <f>A1413</f>
        <v/>
      </c>
      <c r="B1414" s="100"/>
      <c r="C1414" s="265"/>
      <c r="D1414" s="266"/>
      <c r="E1414" s="266"/>
      <c r="F1414" s="266"/>
      <c r="G1414" s="266"/>
      <c r="H1414" s="231"/>
      <c r="I1414" s="231"/>
      <c r="J1414" s="231"/>
      <c r="K1414" s="264">
        <f t="shared" si="291"/>
        <v>356.4</v>
      </c>
      <c r="L1414" s="264"/>
      <c r="M1414" s="264"/>
      <c r="N1414" s="486"/>
      <c r="O1414" s="263">
        <f>O1413</f>
        <v>1</v>
      </c>
      <c r="P1414" s="264"/>
      <c r="Q1414" s="264">
        <f>Q1413</f>
        <v>1</v>
      </c>
      <c r="R1414" s="264"/>
      <c r="S1414" s="264">
        <f>S1413</f>
        <v>1</v>
      </c>
      <c r="T1414" s="264"/>
      <c r="U1414" s="560">
        <f>U1413</f>
        <v>1</v>
      </c>
      <c r="V1414" s="561"/>
      <c r="W1414" s="562"/>
      <c r="X1414" s="550">
        <f>IF(E1413="","",ROUND(K1414*O1414*U1414,1))</f>
        <v>356.4</v>
      </c>
      <c r="Y1414" s="551"/>
      <c r="Z1414" s="551"/>
      <c r="AA1414" s="551"/>
      <c r="AB1414" s="550">
        <f>IF(E1413="","",ROUND(K1414*Q1414*U1414,1))</f>
        <v>356.4</v>
      </c>
      <c r="AC1414" s="551"/>
      <c r="AD1414" s="551"/>
      <c r="AE1414" s="551"/>
      <c r="AF1414" s="550">
        <f>IF(E1413="","",ROUND(K1414*S1414*U1414,1))</f>
        <v>356.4</v>
      </c>
      <c r="AG1414" s="551"/>
      <c r="AH1414" s="551"/>
      <c r="AI1414" s="552"/>
      <c r="AJ1414" s="84"/>
      <c r="BX1414" s="107"/>
    </row>
    <row r="1415" spans="1:76" s="40" customFormat="1" ht="15.75" customHeight="1">
      <c r="A1415" s="83" t="str">
        <f>IF(H1415="","×","")</f>
        <v/>
      </c>
      <c r="B1415" s="100"/>
      <c r="C1415" s="265">
        <f>IF(D1233="","",D1233)</f>
        <v>5</v>
      </c>
      <c r="D1415" s="266"/>
      <c r="E1415" s="266" t="str">
        <f>IF(G1233="","",G1233)</f>
        <v>粘性土</v>
      </c>
      <c r="F1415" s="266"/>
      <c r="G1415" s="266"/>
      <c r="H1415" s="231">
        <f>IF(J1233="","",J1233)</f>
        <v>5</v>
      </c>
      <c r="I1415" s="231"/>
      <c r="J1415" s="231"/>
      <c r="K1415" s="264">
        <f t="shared" si="291"/>
        <v>720.9</v>
      </c>
      <c r="L1415" s="264"/>
      <c r="M1415" s="264"/>
      <c r="N1415" s="486"/>
      <c r="O1415" s="263">
        <f>IF(E1415="","",IF(E1415="粘性土",1,CHOOSE(AJ$1161,X$1155,X$1156,X$1157)))</f>
        <v>1</v>
      </c>
      <c r="P1415" s="264"/>
      <c r="Q1415" s="264">
        <f>IF(E1415="","",IF(E1415="粘性土",1,CHOOSE(AJ$1161,AB$1155,AB$1156,AB$1157)))</f>
        <v>1</v>
      </c>
      <c r="R1415" s="264"/>
      <c r="S1415" s="264">
        <f>IF(E1415="","",IF(E1415="粘性土",1,CHOOSE(AJ$1161,AF$1155,AF$1156,AF$1157)))</f>
        <v>1</v>
      </c>
      <c r="T1415" s="264"/>
      <c r="U1415" s="560">
        <f>IF(E1415="","",IF(E1415="粘性土",1,AJ$1177))</f>
        <v>1</v>
      </c>
      <c r="V1415" s="561"/>
      <c r="W1415" s="562"/>
      <c r="X1415" s="550">
        <f>IF(E1415="","",ROUND(K1415*O1415*U1415,1))</f>
        <v>720.9</v>
      </c>
      <c r="Y1415" s="551"/>
      <c r="Z1415" s="551"/>
      <c r="AA1415" s="551"/>
      <c r="AB1415" s="550">
        <f>IF(E1415="","",ROUND(K1415*Q1415*U1415,1))</f>
        <v>720.9</v>
      </c>
      <c r="AC1415" s="551"/>
      <c r="AD1415" s="551"/>
      <c r="AE1415" s="551"/>
      <c r="AF1415" s="550">
        <f>IF(E1415="","",ROUND(K1415*S1415*U1415,1))</f>
        <v>720.9</v>
      </c>
      <c r="AG1415" s="551"/>
      <c r="AH1415" s="551"/>
      <c r="AI1415" s="552"/>
      <c r="AJ1415" s="84"/>
      <c r="BX1415" s="107"/>
    </row>
    <row r="1416" spans="1:76" s="40" customFormat="1" ht="15.75" customHeight="1">
      <c r="A1416" s="83" t="str">
        <f>A1415</f>
        <v/>
      </c>
      <c r="B1416" s="100"/>
      <c r="C1416" s="265"/>
      <c r="D1416" s="266"/>
      <c r="E1416" s="266"/>
      <c r="F1416" s="266"/>
      <c r="G1416" s="266"/>
      <c r="H1416" s="231"/>
      <c r="I1416" s="231"/>
      <c r="J1416" s="231"/>
      <c r="K1416" s="264">
        <f t="shared" si="291"/>
        <v>720.9</v>
      </c>
      <c r="L1416" s="264"/>
      <c r="M1416" s="264"/>
      <c r="N1416" s="486"/>
      <c r="O1416" s="263">
        <f>O1415</f>
        <v>1</v>
      </c>
      <c r="P1416" s="264"/>
      <c r="Q1416" s="264">
        <f>Q1415</f>
        <v>1</v>
      </c>
      <c r="R1416" s="264"/>
      <c r="S1416" s="264">
        <f>S1415</f>
        <v>1</v>
      </c>
      <c r="T1416" s="264"/>
      <c r="U1416" s="560">
        <f>U1415</f>
        <v>1</v>
      </c>
      <c r="V1416" s="561"/>
      <c r="W1416" s="562"/>
      <c r="X1416" s="550">
        <f>IF(E1415="","",ROUND(K1416*O1416*U1416,1))</f>
        <v>720.9</v>
      </c>
      <c r="Y1416" s="551"/>
      <c r="Z1416" s="551"/>
      <c r="AA1416" s="551"/>
      <c r="AB1416" s="550">
        <f>IF(E1415="","",ROUND(K1416*Q1416*U1416,1))</f>
        <v>720.9</v>
      </c>
      <c r="AC1416" s="551"/>
      <c r="AD1416" s="551"/>
      <c r="AE1416" s="551"/>
      <c r="AF1416" s="550">
        <f>IF(E1415="","",ROUND(K1416*S1416*U1416,1))</f>
        <v>720.9</v>
      </c>
      <c r="AG1416" s="551"/>
      <c r="AH1416" s="551"/>
      <c r="AI1416" s="552"/>
      <c r="AJ1416" s="84"/>
      <c r="BX1416" s="107"/>
    </row>
    <row r="1417" spans="1:76" s="40" customFormat="1" ht="15.75" customHeight="1">
      <c r="A1417" s="83" t="str">
        <f>IF(H1417="","×","")</f>
        <v/>
      </c>
      <c r="B1417" s="100"/>
      <c r="C1417" s="265">
        <f>IF(D1235="","",D1235)</f>
        <v>6</v>
      </c>
      <c r="D1417" s="266"/>
      <c r="E1417" s="266" t="str">
        <f>IF(G1235="","",G1235)</f>
        <v>粘性土</v>
      </c>
      <c r="F1417" s="266"/>
      <c r="G1417" s="266"/>
      <c r="H1417" s="231">
        <f>IF(J1235="","",J1235)</f>
        <v>5.1999998092651367</v>
      </c>
      <c r="I1417" s="231"/>
      <c r="J1417" s="231"/>
      <c r="K1417" s="264">
        <f t="shared" si="291"/>
        <v>1092.5999999999999</v>
      </c>
      <c r="L1417" s="264"/>
      <c r="M1417" s="264"/>
      <c r="N1417" s="486"/>
      <c r="O1417" s="263">
        <f>IF(E1417="","",IF(E1417="粘性土",1,CHOOSE(AJ$1161,X$1155,X$1156,X$1157)))</f>
        <v>1</v>
      </c>
      <c r="P1417" s="264"/>
      <c r="Q1417" s="264">
        <f>IF(E1417="","",IF(E1417="粘性土",1,CHOOSE(AJ$1161,AB$1155,AB$1156,AB$1157)))</f>
        <v>1</v>
      </c>
      <c r="R1417" s="264"/>
      <c r="S1417" s="264">
        <f>IF(E1417="","",IF(E1417="粘性土",1,CHOOSE(AJ$1161,AF$1155,AF$1156,AF$1157)))</f>
        <v>1</v>
      </c>
      <c r="T1417" s="264"/>
      <c r="U1417" s="560">
        <f>IF(E1417="","",IF(E1417="粘性土",1,AJ$1177))</f>
        <v>1</v>
      </c>
      <c r="V1417" s="561"/>
      <c r="W1417" s="562"/>
      <c r="X1417" s="550">
        <f>IF(E1417="","",ROUND(K1417*O1417*U1417,1))</f>
        <v>1092.5999999999999</v>
      </c>
      <c r="Y1417" s="551"/>
      <c r="Z1417" s="551"/>
      <c r="AA1417" s="551"/>
      <c r="AB1417" s="550">
        <f>IF(E1417="","",ROUND(K1417*Q1417*U1417,1))</f>
        <v>1092.5999999999999</v>
      </c>
      <c r="AC1417" s="551"/>
      <c r="AD1417" s="551"/>
      <c r="AE1417" s="551"/>
      <c r="AF1417" s="550">
        <f>IF(E1417="","",ROUND(K1417*S1417*U1417,1))</f>
        <v>1092.5999999999999</v>
      </c>
      <c r="AG1417" s="551"/>
      <c r="AH1417" s="551"/>
      <c r="AI1417" s="552"/>
      <c r="AJ1417" s="84"/>
      <c r="BX1417" s="107"/>
    </row>
    <row r="1418" spans="1:76" s="40" customFormat="1" ht="15.75" customHeight="1">
      <c r="A1418" s="83" t="str">
        <f>A1417</f>
        <v/>
      </c>
      <c r="B1418" s="100"/>
      <c r="C1418" s="265"/>
      <c r="D1418" s="266"/>
      <c r="E1418" s="266"/>
      <c r="F1418" s="266"/>
      <c r="G1418" s="266"/>
      <c r="H1418" s="231"/>
      <c r="I1418" s="231"/>
      <c r="J1418" s="231"/>
      <c r="K1418" s="264">
        <f t="shared" si="291"/>
        <v>1092.5999999999999</v>
      </c>
      <c r="L1418" s="264"/>
      <c r="M1418" s="264"/>
      <c r="N1418" s="486"/>
      <c r="O1418" s="263">
        <f>O1417</f>
        <v>1</v>
      </c>
      <c r="P1418" s="264"/>
      <c r="Q1418" s="264">
        <f>Q1417</f>
        <v>1</v>
      </c>
      <c r="R1418" s="264"/>
      <c r="S1418" s="264">
        <f>S1417</f>
        <v>1</v>
      </c>
      <c r="T1418" s="264"/>
      <c r="U1418" s="560">
        <f>U1417</f>
        <v>1</v>
      </c>
      <c r="V1418" s="561"/>
      <c r="W1418" s="562"/>
      <c r="X1418" s="550">
        <f>IF(E1417="","",ROUND(K1418*O1418*U1418,1))</f>
        <v>1092.5999999999999</v>
      </c>
      <c r="Y1418" s="551"/>
      <c r="Z1418" s="551"/>
      <c r="AA1418" s="551"/>
      <c r="AB1418" s="550">
        <f>IF(E1417="","",ROUND(K1418*Q1418*U1418,1))</f>
        <v>1092.5999999999999</v>
      </c>
      <c r="AC1418" s="551"/>
      <c r="AD1418" s="551"/>
      <c r="AE1418" s="551"/>
      <c r="AF1418" s="550">
        <f>IF(E1417="","",ROUND(K1418*S1418*U1418,1))</f>
        <v>1092.5999999999999</v>
      </c>
      <c r="AG1418" s="551"/>
      <c r="AH1418" s="551"/>
      <c r="AI1418" s="552"/>
      <c r="AJ1418" s="84"/>
      <c r="BX1418" s="107"/>
    </row>
    <row r="1419" spans="1:76" s="40" customFormat="1" ht="15.75" customHeight="1">
      <c r="A1419" s="83" t="str">
        <f>IF(H1419="","×","")</f>
        <v/>
      </c>
      <c r="B1419" s="100"/>
      <c r="C1419" s="265">
        <f>IF(D1237="","",D1237)</f>
        <v>7</v>
      </c>
      <c r="D1419" s="266"/>
      <c r="E1419" s="266" t="str">
        <f>IF(G1237="","",G1237)</f>
        <v>粘性土</v>
      </c>
      <c r="F1419" s="266"/>
      <c r="G1419" s="266"/>
      <c r="H1419" s="231">
        <f>IF(J1237="","",J1237)</f>
        <v>2.5499999523162842</v>
      </c>
      <c r="I1419" s="231"/>
      <c r="J1419" s="231"/>
      <c r="K1419" s="264">
        <f t="shared" si="291"/>
        <v>288</v>
      </c>
      <c r="L1419" s="264"/>
      <c r="M1419" s="264"/>
      <c r="N1419" s="486"/>
      <c r="O1419" s="263">
        <f>IF(E1419="","",IF(E1419="粘性土",1,CHOOSE(AJ$1161,X$1155,X$1156,X$1157)))</f>
        <v>1</v>
      </c>
      <c r="P1419" s="264"/>
      <c r="Q1419" s="264">
        <f>IF(E1419="","",IF(E1419="粘性土",1,CHOOSE(AJ$1161,AB$1155,AB$1156,AB$1157)))</f>
        <v>1</v>
      </c>
      <c r="R1419" s="264"/>
      <c r="S1419" s="264">
        <f>IF(E1419="","",IF(E1419="粘性土",1,CHOOSE(AJ$1161,AF$1155,AF$1156,AF$1157)))</f>
        <v>1</v>
      </c>
      <c r="T1419" s="264"/>
      <c r="U1419" s="560">
        <f>IF(E1419="","",IF(E1419="粘性土",1,AJ$1177))</f>
        <v>1</v>
      </c>
      <c r="V1419" s="561"/>
      <c r="W1419" s="562"/>
      <c r="X1419" s="550">
        <f>IF(E1419="","",ROUND(K1419*O1419*U1419,1))</f>
        <v>288</v>
      </c>
      <c r="Y1419" s="551"/>
      <c r="Z1419" s="551"/>
      <c r="AA1419" s="551"/>
      <c r="AB1419" s="550">
        <f>IF(E1419="","",ROUND(K1419*Q1419*U1419,1))</f>
        <v>288</v>
      </c>
      <c r="AC1419" s="551"/>
      <c r="AD1419" s="551"/>
      <c r="AE1419" s="551"/>
      <c r="AF1419" s="550">
        <f>IF(E1419="","",ROUND(K1419*S1419*U1419,1))</f>
        <v>288</v>
      </c>
      <c r="AG1419" s="551"/>
      <c r="AH1419" s="551"/>
      <c r="AI1419" s="552"/>
      <c r="AJ1419" s="84"/>
      <c r="BX1419" s="107"/>
    </row>
    <row r="1420" spans="1:76" s="40" customFormat="1" ht="15.75" customHeight="1">
      <c r="A1420" s="83" t="str">
        <f>A1419</f>
        <v/>
      </c>
      <c r="B1420" s="100"/>
      <c r="C1420" s="265"/>
      <c r="D1420" s="266"/>
      <c r="E1420" s="266"/>
      <c r="F1420" s="266"/>
      <c r="G1420" s="266"/>
      <c r="H1420" s="231"/>
      <c r="I1420" s="231"/>
      <c r="J1420" s="231"/>
      <c r="K1420" s="264">
        <f t="shared" si="291"/>
        <v>288</v>
      </c>
      <c r="L1420" s="264"/>
      <c r="M1420" s="264"/>
      <c r="N1420" s="486"/>
      <c r="O1420" s="263">
        <f>O1419</f>
        <v>1</v>
      </c>
      <c r="P1420" s="264"/>
      <c r="Q1420" s="264">
        <f>Q1419</f>
        <v>1</v>
      </c>
      <c r="R1420" s="264"/>
      <c r="S1420" s="264">
        <f>S1419</f>
        <v>1</v>
      </c>
      <c r="T1420" s="264"/>
      <c r="U1420" s="560">
        <f>U1419</f>
        <v>1</v>
      </c>
      <c r="V1420" s="561"/>
      <c r="W1420" s="562"/>
      <c r="X1420" s="550">
        <f>IF(E1419="","",ROUND(K1420*O1420*U1420,1))</f>
        <v>288</v>
      </c>
      <c r="Y1420" s="551"/>
      <c r="Z1420" s="551"/>
      <c r="AA1420" s="551"/>
      <c r="AB1420" s="550">
        <f>IF(E1419="","",ROUND(K1420*Q1420*U1420,1))</f>
        <v>288</v>
      </c>
      <c r="AC1420" s="551"/>
      <c r="AD1420" s="551"/>
      <c r="AE1420" s="551"/>
      <c r="AF1420" s="550">
        <f>IF(E1419="","",ROUND(K1420*S1420*U1420,1))</f>
        <v>288</v>
      </c>
      <c r="AG1420" s="551"/>
      <c r="AH1420" s="551"/>
      <c r="AI1420" s="552"/>
      <c r="AJ1420" s="84"/>
      <c r="BX1420" s="107"/>
    </row>
    <row r="1421" spans="1:76" s="40" customFormat="1" ht="15.75" customHeight="1">
      <c r="A1421" s="83" t="str">
        <f>IF(H1421="","×","")</f>
        <v/>
      </c>
      <c r="B1421" s="100"/>
      <c r="C1421" s="265">
        <f>IF(D1239="","",D1239)</f>
        <v>8</v>
      </c>
      <c r="D1421" s="266"/>
      <c r="E1421" s="266" t="str">
        <f>IF(G1239="","",G1239)</f>
        <v>粘性土</v>
      </c>
      <c r="F1421" s="266"/>
      <c r="G1421" s="266"/>
      <c r="H1421" s="231">
        <f>IF(J1239="","",J1239)</f>
        <v>3.7799999713897705</v>
      </c>
      <c r="I1421" s="231"/>
      <c r="J1421" s="231"/>
      <c r="K1421" s="264">
        <f t="shared" si="291"/>
        <v>891</v>
      </c>
      <c r="L1421" s="264"/>
      <c r="M1421" s="264"/>
      <c r="N1421" s="486"/>
      <c r="O1421" s="263">
        <f>IF(E1421="","",IF(E1421="粘性土",1,CHOOSE(AJ$1161,X$1155,X$1156,X$1157)))</f>
        <v>1</v>
      </c>
      <c r="P1421" s="264"/>
      <c r="Q1421" s="264">
        <f>IF(E1421="","",IF(E1421="粘性土",1,CHOOSE(AJ$1161,AB$1155,AB$1156,AB$1157)))</f>
        <v>1</v>
      </c>
      <c r="R1421" s="264"/>
      <c r="S1421" s="264">
        <f>IF(E1421="","",IF(E1421="粘性土",1,CHOOSE(AJ$1161,AF$1155,AF$1156,AF$1157)))</f>
        <v>1</v>
      </c>
      <c r="T1421" s="264"/>
      <c r="U1421" s="560">
        <f>IF(E1421="","",IF(E1421="粘性土",1,AJ$1177))</f>
        <v>1</v>
      </c>
      <c r="V1421" s="561"/>
      <c r="W1421" s="562"/>
      <c r="X1421" s="550">
        <f>IF(E1421="","",ROUND(K1421*O1421*U1421,1))</f>
        <v>891</v>
      </c>
      <c r="Y1421" s="551"/>
      <c r="Z1421" s="551"/>
      <c r="AA1421" s="551"/>
      <c r="AB1421" s="550">
        <f>IF(E1421="","",ROUND(K1421*Q1421*U1421,1))</f>
        <v>891</v>
      </c>
      <c r="AC1421" s="551"/>
      <c r="AD1421" s="551"/>
      <c r="AE1421" s="551"/>
      <c r="AF1421" s="550">
        <f>IF(E1421="","",ROUND(K1421*S1421*U1421,1))</f>
        <v>891</v>
      </c>
      <c r="AG1421" s="551"/>
      <c r="AH1421" s="551"/>
      <c r="AI1421" s="552"/>
      <c r="AJ1421" s="84"/>
      <c r="BX1421" s="107"/>
    </row>
    <row r="1422" spans="1:76" s="40" customFormat="1" ht="15.75" customHeight="1">
      <c r="A1422" s="83" t="str">
        <f>A1421</f>
        <v/>
      </c>
      <c r="B1422" s="100"/>
      <c r="C1422" s="265"/>
      <c r="D1422" s="266"/>
      <c r="E1422" s="266"/>
      <c r="F1422" s="266"/>
      <c r="G1422" s="266"/>
      <c r="H1422" s="231"/>
      <c r="I1422" s="231"/>
      <c r="J1422" s="231"/>
      <c r="K1422" s="264">
        <f t="shared" si="291"/>
        <v>891</v>
      </c>
      <c r="L1422" s="264"/>
      <c r="M1422" s="264"/>
      <c r="N1422" s="486"/>
      <c r="O1422" s="263">
        <f>O1421</f>
        <v>1</v>
      </c>
      <c r="P1422" s="264"/>
      <c r="Q1422" s="264">
        <f>Q1421</f>
        <v>1</v>
      </c>
      <c r="R1422" s="264"/>
      <c r="S1422" s="264">
        <f>S1421</f>
        <v>1</v>
      </c>
      <c r="T1422" s="264"/>
      <c r="U1422" s="560">
        <f>U1421</f>
        <v>1</v>
      </c>
      <c r="V1422" s="561"/>
      <c r="W1422" s="562"/>
      <c r="X1422" s="550">
        <f>IF(E1421="","",ROUND(K1422*O1422*U1422,1))</f>
        <v>891</v>
      </c>
      <c r="Y1422" s="551"/>
      <c r="Z1422" s="551"/>
      <c r="AA1422" s="551"/>
      <c r="AB1422" s="550">
        <f>IF(E1421="","",ROUND(K1422*Q1422*U1422,1))</f>
        <v>891</v>
      </c>
      <c r="AC1422" s="551"/>
      <c r="AD1422" s="551"/>
      <c r="AE1422" s="551"/>
      <c r="AF1422" s="550">
        <f>IF(E1421="","",ROUND(K1422*S1422*U1422,1))</f>
        <v>891</v>
      </c>
      <c r="AG1422" s="551"/>
      <c r="AH1422" s="551"/>
      <c r="AI1422" s="552"/>
      <c r="AJ1422" s="84"/>
      <c r="BX1422" s="107"/>
    </row>
    <row r="1423" spans="1:76" s="40" customFormat="1" ht="15.75" customHeight="1">
      <c r="A1423" s="83" t="str">
        <f>IF(H1423="","×","")</f>
        <v/>
      </c>
      <c r="B1423" s="100"/>
      <c r="C1423" s="265">
        <f>IF(D1241="","",D1241)</f>
        <v>9</v>
      </c>
      <c r="D1423" s="266"/>
      <c r="E1423" s="266" t="str">
        <f>IF(G1241="","",G1241)</f>
        <v>砂礫</v>
      </c>
      <c r="F1423" s="266"/>
      <c r="G1423" s="266"/>
      <c r="H1423" s="231">
        <f>IF(J1241="","",J1241)</f>
        <v>1.8999999761581421</v>
      </c>
      <c r="I1423" s="231"/>
      <c r="J1423" s="231"/>
      <c r="K1423" s="264">
        <f t="shared" si="291"/>
        <v>2391.6</v>
      </c>
      <c r="L1423" s="264"/>
      <c r="M1423" s="264"/>
      <c r="N1423" s="486"/>
      <c r="O1423" s="263">
        <f>IF(E1423="","",IF(E1423="粘性土",1,CHOOSE(AJ$1161,X$1155,X$1156,X$1157)))</f>
        <v>1</v>
      </c>
      <c r="P1423" s="264"/>
      <c r="Q1423" s="264">
        <f>IF(E1423="","",IF(E1423="粘性土",1,CHOOSE(AJ$1161,AB$1155,AB$1156,AB$1157)))</f>
        <v>0.8</v>
      </c>
      <c r="R1423" s="264"/>
      <c r="S1423" s="264">
        <f>IF(E1423="","",IF(E1423="粘性土",1,CHOOSE(AJ$1161,AF$1155,AF$1156,AF$1157)))</f>
        <v>0.7</v>
      </c>
      <c r="T1423" s="264"/>
      <c r="U1423" s="560">
        <f>IF(E1423="","",IF(E1423="粘性土",1,AJ$1177))</f>
        <v>0.995</v>
      </c>
      <c r="V1423" s="561"/>
      <c r="W1423" s="562"/>
      <c r="X1423" s="550">
        <f>IF(E1423="","",ROUND(K1423*O1423*U1423,1))</f>
        <v>2379.6</v>
      </c>
      <c r="Y1423" s="551"/>
      <c r="Z1423" s="551"/>
      <c r="AA1423" s="551"/>
      <c r="AB1423" s="550">
        <f>IF(E1423="","",ROUND(K1423*Q1423*U1423,1))</f>
        <v>1903.7</v>
      </c>
      <c r="AC1423" s="551"/>
      <c r="AD1423" s="551"/>
      <c r="AE1423" s="551"/>
      <c r="AF1423" s="550">
        <f>IF(E1423="","",ROUND(K1423*S1423*U1423,1))</f>
        <v>1665.7</v>
      </c>
      <c r="AG1423" s="551"/>
      <c r="AH1423" s="551"/>
      <c r="AI1423" s="552"/>
      <c r="AJ1423" s="84"/>
      <c r="BX1423" s="107"/>
    </row>
    <row r="1424" spans="1:76" s="40" customFormat="1" ht="15.75" customHeight="1">
      <c r="A1424" s="83" t="str">
        <f>A1423</f>
        <v/>
      </c>
      <c r="B1424" s="100"/>
      <c r="C1424" s="265"/>
      <c r="D1424" s="266"/>
      <c r="E1424" s="266"/>
      <c r="F1424" s="266"/>
      <c r="G1424" s="266"/>
      <c r="H1424" s="231"/>
      <c r="I1424" s="231"/>
      <c r="J1424" s="231"/>
      <c r="K1424" s="264">
        <f t="shared" si="291"/>
        <v>2601.9</v>
      </c>
      <c r="L1424" s="264"/>
      <c r="M1424" s="264"/>
      <c r="N1424" s="486"/>
      <c r="O1424" s="263">
        <f>O1423</f>
        <v>1</v>
      </c>
      <c r="P1424" s="264"/>
      <c r="Q1424" s="264">
        <f>Q1423</f>
        <v>0.8</v>
      </c>
      <c r="R1424" s="264"/>
      <c r="S1424" s="264">
        <f>S1423</f>
        <v>0.7</v>
      </c>
      <c r="T1424" s="264"/>
      <c r="U1424" s="560">
        <f>U1423</f>
        <v>0.995</v>
      </c>
      <c r="V1424" s="561"/>
      <c r="W1424" s="562"/>
      <c r="X1424" s="550">
        <f>IF(E1423="","",ROUND(K1424*O1424*U1424,1))</f>
        <v>2588.9</v>
      </c>
      <c r="Y1424" s="551"/>
      <c r="Z1424" s="551"/>
      <c r="AA1424" s="551"/>
      <c r="AB1424" s="550">
        <f>IF(E1423="","",ROUND(K1424*Q1424*U1424,1))</f>
        <v>2071.1</v>
      </c>
      <c r="AC1424" s="551"/>
      <c r="AD1424" s="551"/>
      <c r="AE1424" s="551"/>
      <c r="AF1424" s="550">
        <f>IF(E1423="","",ROUND(K1424*S1424*U1424,1))</f>
        <v>1812.2</v>
      </c>
      <c r="AG1424" s="551"/>
      <c r="AH1424" s="551"/>
      <c r="AI1424" s="552"/>
      <c r="AJ1424" s="84"/>
      <c r="BX1424" s="107"/>
    </row>
    <row r="1425" spans="1:76" s="40" customFormat="1" ht="15.75" customHeight="1">
      <c r="A1425" s="83" t="str">
        <f>IF(H1425="","×","")</f>
        <v>×</v>
      </c>
      <c r="B1425" s="100"/>
      <c r="C1425" s="265" t="str">
        <f>IF(D1243="","",D1243)</f>
        <v/>
      </c>
      <c r="D1425" s="266"/>
      <c r="E1425" s="266" t="str">
        <f>IF(G1243="","",G1243)</f>
        <v/>
      </c>
      <c r="F1425" s="266"/>
      <c r="G1425" s="266"/>
      <c r="H1425" s="231" t="str">
        <f>IF(J1243="","",J1243)</f>
        <v/>
      </c>
      <c r="I1425" s="231"/>
      <c r="J1425" s="231"/>
      <c r="K1425" s="264">
        <f t="shared" si="291"/>
        <v>705.1</v>
      </c>
      <c r="L1425" s="264"/>
      <c r="M1425" s="264"/>
      <c r="N1425" s="486"/>
      <c r="O1425" s="263" t="str">
        <f>IF(E1425="","",IF(E1425="粘性土",1,CHOOSE(AJ$1161,X$1155,X$1156,X$1157)))</f>
        <v/>
      </c>
      <c r="P1425" s="264"/>
      <c r="Q1425" s="264" t="str">
        <f>IF(E1425="","",IF(E1425="粘性土",1,CHOOSE(AJ$1161,AB$1155,AB$1156,AB$1157)))</f>
        <v/>
      </c>
      <c r="R1425" s="264"/>
      <c r="S1425" s="264" t="str">
        <f>IF(E1425="","",IF(E1425="粘性土",1,CHOOSE(AJ$1161,AF$1155,AF$1156,AF$1157)))</f>
        <v/>
      </c>
      <c r="T1425" s="264"/>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c r="BX1425" s="107"/>
    </row>
    <row r="1426" spans="1:76" s="40" customFormat="1" ht="15.75" customHeight="1">
      <c r="A1426" s="83" t="str">
        <f>A1425</f>
        <v>×</v>
      </c>
      <c r="B1426" s="100"/>
      <c r="C1426" s="265"/>
      <c r="D1426" s="266"/>
      <c r="E1426" s="266"/>
      <c r="F1426" s="266"/>
      <c r="G1426" s="266"/>
      <c r="H1426" s="231"/>
      <c r="I1426" s="231"/>
      <c r="J1426" s="231"/>
      <c r="K1426" s="264">
        <f t="shared" si="291"/>
        <v>705.1</v>
      </c>
      <c r="L1426" s="264"/>
      <c r="M1426" s="264"/>
      <c r="N1426" s="486"/>
      <c r="O1426" s="263" t="str">
        <f>O1425</f>
        <v/>
      </c>
      <c r="P1426" s="264"/>
      <c r="Q1426" s="264" t="str">
        <f>Q1425</f>
        <v/>
      </c>
      <c r="R1426" s="264"/>
      <c r="S1426" s="264" t="str">
        <f>S1425</f>
        <v/>
      </c>
      <c r="T1426" s="264"/>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c r="BX1426" s="107"/>
    </row>
    <row r="1427" spans="1:76" s="40" customFormat="1" ht="15.75" customHeight="1">
      <c r="A1427" s="83" t="str">
        <f>IF(H1427="","×","")</f>
        <v>×</v>
      </c>
      <c r="B1427" s="100"/>
      <c r="C1427" s="265" t="str">
        <f>IF(D1245="","",D1245)</f>
        <v/>
      </c>
      <c r="D1427" s="266"/>
      <c r="E1427" s="266" t="str">
        <f>IF(G1245="","",G1245)</f>
        <v/>
      </c>
      <c r="F1427" s="266"/>
      <c r="G1427" s="266"/>
      <c r="H1427" s="231" t="str">
        <f>IF(J1245="","",J1245)</f>
        <v/>
      </c>
      <c r="I1427" s="231"/>
      <c r="J1427" s="231"/>
      <c r="K1427" s="264">
        <f t="shared" si="291"/>
        <v>705.1</v>
      </c>
      <c r="L1427" s="264"/>
      <c r="M1427" s="264"/>
      <c r="N1427" s="486"/>
      <c r="O1427" s="263" t="str">
        <f>IF(E1427="","",IF(E1427="粘性土",1,CHOOSE(AJ$1161,X$1155,X$1156,X$1157)))</f>
        <v/>
      </c>
      <c r="P1427" s="264"/>
      <c r="Q1427" s="264" t="str">
        <f>IF(E1427="","",IF(E1427="粘性土",1,CHOOSE(AJ$1161,AB$1155,AB$1156,AB$1157)))</f>
        <v/>
      </c>
      <c r="R1427" s="264"/>
      <c r="S1427" s="264" t="str">
        <f>IF(E1427="","",IF(E1427="粘性土",1,CHOOSE(AJ$1161,AF$1155,AF$1156,AF$1157)))</f>
        <v/>
      </c>
      <c r="T1427" s="264"/>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c r="BX1427" s="107"/>
    </row>
    <row r="1428" spans="1:76" s="40" customFormat="1" ht="15.75" customHeight="1">
      <c r="A1428" s="83" t="str">
        <f>A1427</f>
        <v>×</v>
      </c>
      <c r="B1428" s="100"/>
      <c r="C1428" s="265"/>
      <c r="D1428" s="266"/>
      <c r="E1428" s="266"/>
      <c r="F1428" s="266"/>
      <c r="G1428" s="266"/>
      <c r="H1428" s="231"/>
      <c r="I1428" s="231"/>
      <c r="J1428" s="231"/>
      <c r="K1428" s="264">
        <f t="shared" si="291"/>
        <v>705.1</v>
      </c>
      <c r="L1428" s="264"/>
      <c r="M1428" s="264"/>
      <c r="N1428" s="486"/>
      <c r="O1428" s="263" t="str">
        <f>O1427</f>
        <v/>
      </c>
      <c r="P1428" s="264"/>
      <c r="Q1428" s="264" t="str">
        <f>Q1427</f>
        <v/>
      </c>
      <c r="R1428" s="264"/>
      <c r="S1428" s="264" t="str">
        <f>S1427</f>
        <v/>
      </c>
      <c r="T1428" s="264"/>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c r="BX1428" s="107"/>
    </row>
    <row r="1429" spans="1:76" s="40" customFormat="1" ht="15.75" customHeight="1">
      <c r="A1429" s="83" t="str">
        <f>IF(H1429="","×","")</f>
        <v>×</v>
      </c>
      <c r="B1429" s="100"/>
      <c r="C1429" s="265" t="str">
        <f>IF(D1247="","",D1247)</f>
        <v/>
      </c>
      <c r="D1429" s="266"/>
      <c r="E1429" s="266" t="str">
        <f>IF(G1247="","",G1247)</f>
        <v/>
      </c>
      <c r="F1429" s="266"/>
      <c r="G1429" s="266"/>
      <c r="H1429" s="231" t="str">
        <f>IF(J1247="","",J1247)</f>
        <v/>
      </c>
      <c r="I1429" s="231"/>
      <c r="J1429" s="231"/>
      <c r="K1429" s="264">
        <f t="shared" si="291"/>
        <v>705.1</v>
      </c>
      <c r="L1429" s="264"/>
      <c r="M1429" s="264"/>
      <c r="N1429" s="486"/>
      <c r="O1429" s="263" t="str">
        <f>IF(E1429="","",IF(E1429="粘性土",1,CHOOSE(AJ$1161,X$1155,X$1156,X$1157)))</f>
        <v/>
      </c>
      <c r="P1429" s="264"/>
      <c r="Q1429" s="264" t="str">
        <f>IF(E1429="","",IF(E1429="粘性土",1,CHOOSE(AJ$1161,AB$1155,AB$1156,AB$1157)))</f>
        <v/>
      </c>
      <c r="R1429" s="264"/>
      <c r="S1429" s="264" t="str">
        <f>IF(E1429="","",IF(E1429="粘性土",1,CHOOSE(AJ$1161,AF$1155,AF$1156,AF$1157)))</f>
        <v/>
      </c>
      <c r="T1429" s="264"/>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c r="BX1429" s="107"/>
    </row>
    <row r="1430" spans="1:76" s="40" customFormat="1" ht="15.75" customHeight="1">
      <c r="A1430" s="83" t="str">
        <f>A1429</f>
        <v>×</v>
      </c>
      <c r="B1430" s="100"/>
      <c r="C1430" s="265"/>
      <c r="D1430" s="266"/>
      <c r="E1430" s="266"/>
      <c r="F1430" s="266"/>
      <c r="G1430" s="266"/>
      <c r="H1430" s="231"/>
      <c r="I1430" s="231"/>
      <c r="J1430" s="231"/>
      <c r="K1430" s="264">
        <f t="shared" si="291"/>
        <v>705.1</v>
      </c>
      <c r="L1430" s="264"/>
      <c r="M1430" s="264"/>
      <c r="N1430" s="486"/>
      <c r="O1430" s="263" t="str">
        <f>O1429</f>
        <v/>
      </c>
      <c r="P1430" s="264"/>
      <c r="Q1430" s="264" t="str">
        <f>Q1429</f>
        <v/>
      </c>
      <c r="R1430" s="264"/>
      <c r="S1430" s="264" t="str">
        <f>S1429</f>
        <v/>
      </c>
      <c r="T1430" s="264"/>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c r="BX1430" s="107"/>
    </row>
    <row r="1431" spans="1:76" s="40" customFormat="1" ht="15.75" customHeight="1">
      <c r="A1431" s="83" t="str">
        <f>IF(H1431="","×","")</f>
        <v>×</v>
      </c>
      <c r="B1431" s="100"/>
      <c r="C1431" s="265" t="str">
        <f>IF(D1249="","",D1249)</f>
        <v/>
      </c>
      <c r="D1431" s="266"/>
      <c r="E1431" s="266" t="str">
        <f>IF(G1249="","",G1249)</f>
        <v/>
      </c>
      <c r="F1431" s="266"/>
      <c r="G1431" s="266"/>
      <c r="H1431" s="231" t="str">
        <f>IF(J1249="","",J1249)</f>
        <v/>
      </c>
      <c r="I1431" s="231"/>
      <c r="J1431" s="231"/>
      <c r="K1431" s="264">
        <f t="shared" si="291"/>
        <v>705.1</v>
      </c>
      <c r="L1431" s="264"/>
      <c r="M1431" s="264"/>
      <c r="N1431" s="486"/>
      <c r="O1431" s="263" t="str">
        <f>IF(E1431="","",IF(E1431="粘性土",1,CHOOSE(AJ$1161,X$1155,X$1156,X$1157)))</f>
        <v/>
      </c>
      <c r="P1431" s="264"/>
      <c r="Q1431" s="264" t="str">
        <f>IF(E1431="","",IF(E1431="粘性土",1,CHOOSE(AJ$1161,AB$1155,AB$1156,AB$1157)))</f>
        <v/>
      </c>
      <c r="R1431" s="264"/>
      <c r="S1431" s="264" t="str">
        <f>IF(E1431="","",IF(E1431="粘性土",1,CHOOSE(AJ$1161,AF$1155,AF$1156,AF$1157)))</f>
        <v/>
      </c>
      <c r="T1431" s="264"/>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c r="BX1431" s="107"/>
    </row>
    <row r="1432" spans="1:76" s="40" customFormat="1" ht="15.75" customHeight="1">
      <c r="A1432" s="83" t="str">
        <f>A1431</f>
        <v>×</v>
      </c>
      <c r="B1432" s="100"/>
      <c r="C1432" s="265"/>
      <c r="D1432" s="266"/>
      <c r="E1432" s="266"/>
      <c r="F1432" s="266"/>
      <c r="G1432" s="266"/>
      <c r="H1432" s="231"/>
      <c r="I1432" s="231"/>
      <c r="J1432" s="231"/>
      <c r="K1432" s="264">
        <f t="shared" si="291"/>
        <v>705.1</v>
      </c>
      <c r="L1432" s="264"/>
      <c r="M1432" s="264"/>
      <c r="N1432" s="486"/>
      <c r="O1432" s="263" t="str">
        <f>O1431</f>
        <v/>
      </c>
      <c r="P1432" s="264"/>
      <c r="Q1432" s="264" t="str">
        <f>Q1431</f>
        <v/>
      </c>
      <c r="R1432" s="264"/>
      <c r="S1432" s="264" t="str">
        <f>S1431</f>
        <v/>
      </c>
      <c r="T1432" s="264"/>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c r="BX1432" s="107"/>
    </row>
    <row r="1433" spans="1:76" s="40" customFormat="1" ht="15.75" customHeight="1">
      <c r="A1433" s="83" t="str">
        <f>IF(H1433="","×","")</f>
        <v>×</v>
      </c>
      <c r="B1433" s="100"/>
      <c r="C1433" s="265" t="str">
        <f>IF(D1251="","",D1251)</f>
        <v/>
      </c>
      <c r="D1433" s="266"/>
      <c r="E1433" s="266" t="str">
        <f>IF(G1251="","",G1251)</f>
        <v/>
      </c>
      <c r="F1433" s="266"/>
      <c r="G1433" s="266"/>
      <c r="H1433" s="231" t="str">
        <f>IF(J1251="","",J1251)</f>
        <v/>
      </c>
      <c r="I1433" s="231"/>
      <c r="J1433" s="231"/>
      <c r="K1433" s="264">
        <f t="shared" si="291"/>
        <v>705.1</v>
      </c>
      <c r="L1433" s="264"/>
      <c r="M1433" s="264"/>
      <c r="N1433" s="486"/>
      <c r="O1433" s="263" t="str">
        <f>IF(E1433="","",IF(E1433="粘性土",1,CHOOSE(AJ$1161,X$1155,X$1156,X$1157)))</f>
        <v/>
      </c>
      <c r="P1433" s="264"/>
      <c r="Q1433" s="264" t="str">
        <f>IF(E1433="","",IF(E1433="粘性土",1,CHOOSE(AJ$1161,AB$1155,AB$1156,AB$1157)))</f>
        <v/>
      </c>
      <c r="R1433" s="264"/>
      <c r="S1433" s="264" t="str">
        <f>IF(E1433="","",IF(E1433="粘性土",1,CHOOSE(AJ$1161,AF$1155,AF$1156,AF$1157)))</f>
        <v/>
      </c>
      <c r="T1433" s="264"/>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c r="BX1433" s="107"/>
    </row>
    <row r="1434" spans="1:76" s="40" customFormat="1" ht="15.75" customHeight="1">
      <c r="A1434" s="83" t="str">
        <f>A1433</f>
        <v>×</v>
      </c>
      <c r="B1434" s="100"/>
      <c r="C1434" s="265"/>
      <c r="D1434" s="266"/>
      <c r="E1434" s="266"/>
      <c r="F1434" s="266"/>
      <c r="G1434" s="266"/>
      <c r="H1434" s="231"/>
      <c r="I1434" s="231"/>
      <c r="J1434" s="231"/>
      <c r="K1434" s="264">
        <f t="shared" si="291"/>
        <v>705.1</v>
      </c>
      <c r="L1434" s="264"/>
      <c r="M1434" s="264"/>
      <c r="N1434" s="486"/>
      <c r="O1434" s="263" t="str">
        <f>O1433</f>
        <v/>
      </c>
      <c r="P1434" s="264"/>
      <c r="Q1434" s="264" t="str">
        <f>Q1433</f>
        <v/>
      </c>
      <c r="R1434" s="264"/>
      <c r="S1434" s="264" t="str">
        <f>S1433</f>
        <v/>
      </c>
      <c r="T1434" s="264"/>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c r="BX1434" s="107"/>
    </row>
    <row r="1435" spans="1:76" s="40" customFormat="1" ht="15.75" customHeight="1">
      <c r="A1435" s="83" t="str">
        <f>IF(H1435="","×","")</f>
        <v>×</v>
      </c>
      <c r="B1435" s="100"/>
      <c r="C1435" s="265" t="str">
        <f>IF(D1253="","",D1253)</f>
        <v/>
      </c>
      <c r="D1435" s="266"/>
      <c r="E1435" s="266" t="str">
        <f>IF(G1253="","",G1253)</f>
        <v/>
      </c>
      <c r="F1435" s="266"/>
      <c r="G1435" s="266"/>
      <c r="H1435" s="231" t="str">
        <f>IF(J1253="","",J1253)</f>
        <v/>
      </c>
      <c r="I1435" s="231"/>
      <c r="J1435" s="231"/>
      <c r="K1435" s="264">
        <f t="shared" si="291"/>
        <v>705.1</v>
      </c>
      <c r="L1435" s="264"/>
      <c r="M1435" s="264"/>
      <c r="N1435" s="486"/>
      <c r="O1435" s="263" t="str">
        <f>IF(E1435="","",IF(E1435="粘性土",1,CHOOSE(AJ$1161,X$1155,X$1156,X$1157)))</f>
        <v/>
      </c>
      <c r="P1435" s="264"/>
      <c r="Q1435" s="264" t="str">
        <f>IF(E1435="","",IF(E1435="粘性土",1,CHOOSE(AJ$1161,AB$1155,AB$1156,AB$1157)))</f>
        <v/>
      </c>
      <c r="R1435" s="264"/>
      <c r="S1435" s="264" t="str">
        <f>IF(E1435="","",IF(E1435="粘性土",1,CHOOSE(AJ$1161,AF$1155,AF$1156,AF$1157)))</f>
        <v/>
      </c>
      <c r="T1435" s="264"/>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c r="BX1435" s="107"/>
    </row>
    <row r="1436" spans="1:76" s="40" customFormat="1" ht="15.75" customHeight="1">
      <c r="A1436" s="83" t="str">
        <f>A1435</f>
        <v>×</v>
      </c>
      <c r="B1436" s="100"/>
      <c r="C1436" s="265"/>
      <c r="D1436" s="266"/>
      <c r="E1436" s="266"/>
      <c r="F1436" s="266"/>
      <c r="G1436" s="266"/>
      <c r="H1436" s="231"/>
      <c r="I1436" s="231"/>
      <c r="J1436" s="231"/>
      <c r="K1436" s="264">
        <f t="shared" si="291"/>
        <v>705.1</v>
      </c>
      <c r="L1436" s="264"/>
      <c r="M1436" s="264"/>
      <c r="N1436" s="486"/>
      <c r="O1436" s="263" t="str">
        <f>O1435</f>
        <v/>
      </c>
      <c r="P1436" s="264"/>
      <c r="Q1436" s="264" t="str">
        <f>Q1435</f>
        <v/>
      </c>
      <c r="R1436" s="264"/>
      <c r="S1436" s="264" t="str">
        <f>S1435</f>
        <v/>
      </c>
      <c r="T1436" s="264"/>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c r="BX1436" s="107"/>
    </row>
    <row r="1437" spans="1:76" s="40" customFormat="1" ht="15.75" customHeight="1">
      <c r="A1437" s="83" t="str">
        <f>IF(H1437="","×","")</f>
        <v>×</v>
      </c>
      <c r="B1437" s="100"/>
      <c r="C1437" s="265" t="str">
        <f>IF(D1255="","",D1255)</f>
        <v/>
      </c>
      <c r="D1437" s="266"/>
      <c r="E1437" s="266" t="str">
        <f>IF(G1255="","",G1255)</f>
        <v/>
      </c>
      <c r="F1437" s="266"/>
      <c r="G1437" s="266"/>
      <c r="H1437" s="231" t="str">
        <f>IF(J1255="","",J1255)</f>
        <v/>
      </c>
      <c r="I1437" s="231"/>
      <c r="J1437" s="231"/>
      <c r="K1437" s="264">
        <f t="shared" si="291"/>
        <v>705.1</v>
      </c>
      <c r="L1437" s="264"/>
      <c r="M1437" s="264"/>
      <c r="N1437" s="486"/>
      <c r="O1437" s="263" t="str">
        <f>IF(E1437="","",IF(E1437="粘性土",1,CHOOSE(AJ$1161,X$1155,X$1156,X$1157)))</f>
        <v/>
      </c>
      <c r="P1437" s="264"/>
      <c r="Q1437" s="264" t="str">
        <f>IF(E1437="","",IF(E1437="粘性土",1,CHOOSE(AJ$1161,AB$1155,AB$1156,AB$1157)))</f>
        <v/>
      </c>
      <c r="R1437" s="264"/>
      <c r="S1437" s="264" t="str">
        <f>IF(E1437="","",IF(E1437="粘性土",1,CHOOSE(AJ$1161,AF$1155,AF$1156,AF$1157)))</f>
        <v/>
      </c>
      <c r="T1437" s="264"/>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c r="BX1437" s="107"/>
    </row>
    <row r="1438" spans="1:76" s="40" customFormat="1" ht="15.75" customHeight="1">
      <c r="A1438" s="83" t="str">
        <f>A1437</f>
        <v>×</v>
      </c>
      <c r="B1438" s="100"/>
      <c r="C1438" s="269"/>
      <c r="D1438" s="270"/>
      <c r="E1438" s="270"/>
      <c r="F1438" s="270"/>
      <c r="G1438" s="270"/>
      <c r="H1438" s="252"/>
      <c r="I1438" s="252"/>
      <c r="J1438" s="252"/>
      <c r="K1438" s="347">
        <f t="shared" si="291"/>
        <v>705.1</v>
      </c>
      <c r="L1438" s="347"/>
      <c r="M1438" s="347"/>
      <c r="N1438" s="549"/>
      <c r="O1438" s="500" t="str">
        <f>O1437</f>
        <v/>
      </c>
      <c r="P1438" s="347"/>
      <c r="Q1438" s="347" t="str">
        <f>Q1437</f>
        <v/>
      </c>
      <c r="R1438" s="347"/>
      <c r="S1438" s="347" t="str">
        <f>S1437</f>
        <v/>
      </c>
      <c r="T1438" s="347"/>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498</v>
      </c>
      <c r="AC1439" s="35" t="s">
        <v>26</v>
      </c>
      <c r="AD1439" s="439">
        <f>杭先端径</f>
        <v>1</v>
      </c>
      <c r="AE1439" s="439"/>
      <c r="AF1439" s="439"/>
      <c r="AG1439" s="62" t="s">
        <v>427</v>
      </c>
      <c r="AH1439" s="35" t="s">
        <v>154</v>
      </c>
      <c r="AI1439" s="66"/>
      <c r="BX1439" s="107"/>
    </row>
    <row r="1440" spans="1:76" s="40" customFormat="1" ht="15.75" customHeight="1">
      <c r="B1440" s="100" t="s">
        <v>588</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42" t="s">
        <v>8</v>
      </c>
      <c r="D1443" s="543"/>
      <c r="E1443" s="543" t="s">
        <v>339</v>
      </c>
      <c r="F1443" s="543"/>
      <c r="G1443" s="543"/>
      <c r="H1443" s="544" t="s">
        <v>186</v>
      </c>
      <c r="I1443" s="544"/>
      <c r="J1443" s="544"/>
      <c r="K1443" s="543" t="s">
        <v>499</v>
      </c>
      <c r="L1443" s="543"/>
      <c r="M1443" s="543"/>
      <c r="N1443" s="546"/>
      <c r="O1443" s="473" t="s">
        <v>280</v>
      </c>
      <c r="P1443" s="226"/>
      <c r="Q1443" s="226"/>
      <c r="R1443" s="226"/>
      <c r="S1443" s="226"/>
      <c r="T1443" s="226"/>
      <c r="U1443" s="226" t="s">
        <v>493</v>
      </c>
      <c r="V1443" s="226"/>
      <c r="W1443" s="350"/>
      <c r="X1443" s="304" t="s">
        <v>545</v>
      </c>
      <c r="Y1443" s="226"/>
      <c r="Z1443" s="226"/>
      <c r="AA1443" s="226"/>
      <c r="AB1443" s="226"/>
      <c r="AC1443" s="226"/>
      <c r="AD1443" s="226"/>
      <c r="AE1443" s="226"/>
      <c r="AF1443" s="226"/>
      <c r="AG1443" s="226"/>
      <c r="AH1443" s="226"/>
      <c r="AI1443" s="344"/>
      <c r="AJ1443" s="53"/>
      <c r="BX1443" s="107"/>
    </row>
    <row r="1444" spans="1:76" s="40" customFormat="1" ht="15.75" customHeight="1">
      <c r="B1444" s="107"/>
      <c r="C1444" s="476"/>
      <c r="D1444" s="477"/>
      <c r="E1444" s="477"/>
      <c r="F1444" s="477"/>
      <c r="G1444" s="477"/>
      <c r="H1444" s="545"/>
      <c r="I1444" s="545"/>
      <c r="J1444" s="545"/>
      <c r="K1444" s="477"/>
      <c r="L1444" s="477"/>
      <c r="M1444" s="477"/>
      <c r="N1444" s="482"/>
      <c r="O1444" s="553" t="s">
        <v>482</v>
      </c>
      <c r="P1444" s="252"/>
      <c r="Q1444" s="252" t="s">
        <v>483</v>
      </c>
      <c r="R1444" s="252"/>
      <c r="S1444" s="252" t="s">
        <v>484</v>
      </c>
      <c r="T1444" s="252"/>
      <c r="U1444" s="270"/>
      <c r="V1444" s="270"/>
      <c r="W1444" s="354"/>
      <c r="X1444" s="558" t="s">
        <v>482</v>
      </c>
      <c r="Y1444" s="252"/>
      <c r="Z1444" s="252"/>
      <c r="AA1444" s="252"/>
      <c r="AB1444" s="252" t="s">
        <v>483</v>
      </c>
      <c r="AC1444" s="252"/>
      <c r="AD1444" s="252"/>
      <c r="AE1444" s="252"/>
      <c r="AF1444" s="252" t="s">
        <v>484</v>
      </c>
      <c r="AG1444" s="252"/>
      <c r="AH1444" s="252"/>
      <c r="AI1444" s="533"/>
      <c r="AJ1444" s="55"/>
      <c r="BX1444" s="107"/>
    </row>
    <row r="1445" spans="1:76" s="40" customFormat="1" ht="15.75" customHeight="1">
      <c r="A1445" s="83" t="str">
        <f>IF(H1445="","×","")</f>
        <v/>
      </c>
      <c r="B1445" s="100"/>
      <c r="C1445" s="304">
        <f>IF(D1227="","",D1227)</f>
        <v>2</v>
      </c>
      <c r="D1445" s="226"/>
      <c r="E1445" s="226" t="str">
        <f>IF(G1227="","",G1227)</f>
        <v>砂質土</v>
      </c>
      <c r="F1445" s="226"/>
      <c r="G1445" s="226"/>
      <c r="H1445" s="225">
        <f>IF(J1227="","",J1227)</f>
        <v>3.4200000762939453</v>
      </c>
      <c r="I1445" s="225"/>
      <c r="J1445" s="225"/>
      <c r="K1445" s="349">
        <f t="shared" ref="K1445:K1474" si="292">AF1227*AD$1475</f>
        <v>359.9</v>
      </c>
      <c r="L1445" s="349"/>
      <c r="M1445" s="349"/>
      <c r="N1445" s="547"/>
      <c r="O1445" s="387">
        <f>IF(E1445="","",IF(E1445="粘性土",1,CHOOSE(AK$1161,X$1158,X$1159)))</f>
        <v>1</v>
      </c>
      <c r="P1445" s="349"/>
      <c r="Q1445" s="349">
        <f>IF(E1445="","",IF(E1445="粘性土",1,CHOOSE(AK$1161,AB$1158,AB$1159)))</f>
        <v>0.8</v>
      </c>
      <c r="R1445" s="349"/>
      <c r="S1445" s="349">
        <f>IF(E1445="","",IF(E1445="粘性土",1,CHOOSE(AK$1161,AF$1158,AF$1159)))</f>
        <v>0.7</v>
      </c>
      <c r="T1445" s="349"/>
      <c r="U1445" s="571">
        <f>IF(E1445="","",IF(E1445="粘性土",1,AJ$1177))</f>
        <v>0.995</v>
      </c>
      <c r="V1445" s="572"/>
      <c r="W1445" s="573"/>
      <c r="X1445" s="556">
        <f>IF(E1445="","",ROUND(K1445*O1445*U1445,1))</f>
        <v>358.1</v>
      </c>
      <c r="Y1445" s="557"/>
      <c r="Z1445" s="557"/>
      <c r="AA1445" s="557"/>
      <c r="AB1445" s="556">
        <f>IF(E1445="","",ROUND(K1445*Q1445*U1445,1))</f>
        <v>286.5</v>
      </c>
      <c r="AC1445" s="557"/>
      <c r="AD1445" s="557"/>
      <c r="AE1445" s="557"/>
      <c r="AF1445" s="556">
        <f>IF(E1445="","",ROUND(K1445*S1445*U1445,1))</f>
        <v>250.7</v>
      </c>
      <c r="AG1445" s="557"/>
      <c r="AH1445" s="557"/>
      <c r="AI1445" s="559"/>
      <c r="AJ1445" s="84"/>
      <c r="BX1445" s="107"/>
    </row>
    <row r="1446" spans="1:76" s="40" customFormat="1" ht="15.75" customHeight="1">
      <c r="A1446" s="83" t="str">
        <f>A1445</f>
        <v/>
      </c>
      <c r="B1446" s="100"/>
      <c r="C1446" s="265"/>
      <c r="D1446" s="266"/>
      <c r="E1446" s="266"/>
      <c r="F1446" s="266"/>
      <c r="G1446" s="266"/>
      <c r="H1446" s="231"/>
      <c r="I1446" s="231"/>
      <c r="J1446" s="231"/>
      <c r="K1446" s="264">
        <f t="shared" si="292"/>
        <v>648.4</v>
      </c>
      <c r="L1446" s="264"/>
      <c r="M1446" s="264"/>
      <c r="N1446" s="486"/>
      <c r="O1446" s="263">
        <f>O1445</f>
        <v>1</v>
      </c>
      <c r="P1446" s="264"/>
      <c r="Q1446" s="264">
        <f>Q1445</f>
        <v>0.8</v>
      </c>
      <c r="R1446" s="264"/>
      <c r="S1446" s="264">
        <f>S1445</f>
        <v>0.7</v>
      </c>
      <c r="T1446" s="264"/>
      <c r="U1446" s="560">
        <f>U1445</f>
        <v>0.995</v>
      </c>
      <c r="V1446" s="561"/>
      <c r="W1446" s="562"/>
      <c r="X1446" s="550">
        <f>IF(E1445="","",ROUND(K1446*O1446*U1446,1))</f>
        <v>645.20000000000005</v>
      </c>
      <c r="Y1446" s="551"/>
      <c r="Z1446" s="551"/>
      <c r="AA1446" s="551"/>
      <c r="AB1446" s="550">
        <f>IF(E1445="","",ROUND(K1446*Q1446*U1446,1))</f>
        <v>516.1</v>
      </c>
      <c r="AC1446" s="551"/>
      <c r="AD1446" s="551"/>
      <c r="AE1446" s="551"/>
      <c r="AF1446" s="550">
        <f>IF(E1445="","",ROUND(K1446*S1446*U1446,1))</f>
        <v>451.6</v>
      </c>
      <c r="AG1446" s="551"/>
      <c r="AH1446" s="551"/>
      <c r="AI1446" s="552"/>
      <c r="AJ1446" s="84"/>
      <c r="BX1446" s="107"/>
    </row>
    <row r="1447" spans="1:76" s="40" customFormat="1" ht="15.75" customHeight="1">
      <c r="A1447" s="83" t="str">
        <f>IF(H1447="","×","")</f>
        <v/>
      </c>
      <c r="B1447" s="100"/>
      <c r="C1447" s="265">
        <f>IF(D1229="","",D1229)</f>
        <v>3</v>
      </c>
      <c r="D1447" s="266"/>
      <c r="E1447" s="266" t="str">
        <f>IF(G1229="","",G1229)</f>
        <v>粘性土</v>
      </c>
      <c r="F1447" s="266"/>
      <c r="G1447" s="266"/>
      <c r="H1447" s="231">
        <f>IF(J1229="","",J1229)</f>
        <v>3.1500000953674316</v>
      </c>
      <c r="I1447" s="231"/>
      <c r="J1447" s="231"/>
      <c r="K1447" s="264">
        <f t="shared" si="292"/>
        <v>0</v>
      </c>
      <c r="L1447" s="264"/>
      <c r="M1447" s="264"/>
      <c r="N1447" s="486"/>
      <c r="O1447" s="263">
        <f>IF(E1447="","",IF(E1447="粘性土",1,CHOOSE(AK$1161,X$1158,X$1159)))</f>
        <v>1</v>
      </c>
      <c r="P1447" s="264"/>
      <c r="Q1447" s="264">
        <f>IF(E1447="","",IF(E1447="粘性土",1,CHOOSE(AK$1161,AB$1158,AB$1159)))</f>
        <v>1</v>
      </c>
      <c r="R1447" s="264"/>
      <c r="S1447" s="264">
        <f>IF(E1447="","",IF(E1447="粘性土",1,CHOOSE(AK$1161,AF$1158,AF$1159)))</f>
        <v>1</v>
      </c>
      <c r="T1447" s="264"/>
      <c r="U1447" s="560">
        <f>IF(E1447="","",IF(E1447="粘性土",1,AJ$1177))</f>
        <v>1</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c r="BX1447" s="107"/>
    </row>
    <row r="1448" spans="1:76" s="40" customFormat="1" ht="15.75" customHeight="1">
      <c r="A1448" s="83" t="str">
        <f>A1447</f>
        <v/>
      </c>
      <c r="B1448" s="100"/>
      <c r="C1448" s="265"/>
      <c r="D1448" s="266"/>
      <c r="E1448" s="266"/>
      <c r="F1448" s="266"/>
      <c r="G1448" s="266"/>
      <c r="H1448" s="231"/>
      <c r="I1448" s="231"/>
      <c r="J1448" s="231"/>
      <c r="K1448" s="264">
        <f t="shared" si="292"/>
        <v>0</v>
      </c>
      <c r="L1448" s="264"/>
      <c r="M1448" s="264"/>
      <c r="N1448" s="486"/>
      <c r="O1448" s="263">
        <f>O1447</f>
        <v>1</v>
      </c>
      <c r="P1448" s="264"/>
      <c r="Q1448" s="264">
        <f>Q1447</f>
        <v>1</v>
      </c>
      <c r="R1448" s="264"/>
      <c r="S1448" s="264">
        <f>S1447</f>
        <v>1</v>
      </c>
      <c r="T1448" s="264"/>
      <c r="U1448" s="560">
        <f>U1447</f>
        <v>1</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c r="BX1448" s="107"/>
    </row>
    <row r="1449" spans="1:76" s="40" customFormat="1" ht="15.75" customHeight="1">
      <c r="A1449" s="83" t="str">
        <f>IF(H1449="","×","")</f>
        <v/>
      </c>
      <c r="B1449" s="100"/>
      <c r="C1449" s="265">
        <f>IF(D1231="","",D1231)</f>
        <v>4</v>
      </c>
      <c r="D1449" s="266"/>
      <c r="E1449" s="266" t="str">
        <f>IF(G1231="","",G1231)</f>
        <v>粘性土</v>
      </c>
      <c r="F1449" s="266"/>
      <c r="G1449" s="266"/>
      <c r="H1449" s="231">
        <f>IF(J1231="","",J1231)</f>
        <v>5</v>
      </c>
      <c r="I1449" s="231"/>
      <c r="J1449" s="231"/>
      <c r="K1449" s="264">
        <f t="shared" si="292"/>
        <v>356.4</v>
      </c>
      <c r="L1449" s="264"/>
      <c r="M1449" s="264"/>
      <c r="N1449" s="486"/>
      <c r="O1449" s="263">
        <f>IF(E1449="","",IF(E1449="粘性土",1,CHOOSE(AK$1161,X$1158,X$1159)))</f>
        <v>1</v>
      </c>
      <c r="P1449" s="264"/>
      <c r="Q1449" s="264">
        <f>IF(E1449="","",IF(E1449="粘性土",1,CHOOSE(AK$1161,AB$1158,AB$1159)))</f>
        <v>1</v>
      </c>
      <c r="R1449" s="264"/>
      <c r="S1449" s="264">
        <f>IF(E1449="","",IF(E1449="粘性土",1,CHOOSE(AK$1161,AF$1158,AF$1159)))</f>
        <v>1</v>
      </c>
      <c r="T1449" s="264"/>
      <c r="U1449" s="560">
        <f>IF(E1449="","",IF(E1449="粘性土",1,AJ$1177))</f>
        <v>1</v>
      </c>
      <c r="V1449" s="561"/>
      <c r="W1449" s="562"/>
      <c r="X1449" s="550">
        <f>IF(E1449="","",ROUND(K1449*O1449*U1449,1))</f>
        <v>356.4</v>
      </c>
      <c r="Y1449" s="551"/>
      <c r="Z1449" s="551"/>
      <c r="AA1449" s="551"/>
      <c r="AB1449" s="550">
        <f>IF(E1449="","",ROUND(K1449*Q1449*U1449,1))</f>
        <v>356.4</v>
      </c>
      <c r="AC1449" s="551"/>
      <c r="AD1449" s="551"/>
      <c r="AE1449" s="551"/>
      <c r="AF1449" s="550">
        <f>IF(E1449="","",ROUND(K1449*S1449*U1449,1))</f>
        <v>356.4</v>
      </c>
      <c r="AG1449" s="551"/>
      <c r="AH1449" s="551"/>
      <c r="AI1449" s="552"/>
      <c r="AJ1449" s="84"/>
      <c r="BX1449" s="107"/>
    </row>
    <row r="1450" spans="1:76" s="40" customFormat="1" ht="15.75" customHeight="1">
      <c r="A1450" s="83" t="str">
        <f>A1449</f>
        <v/>
      </c>
      <c r="B1450" s="100"/>
      <c r="C1450" s="265"/>
      <c r="D1450" s="266"/>
      <c r="E1450" s="266"/>
      <c r="F1450" s="266"/>
      <c r="G1450" s="266"/>
      <c r="H1450" s="231"/>
      <c r="I1450" s="231"/>
      <c r="J1450" s="231"/>
      <c r="K1450" s="264">
        <f t="shared" si="292"/>
        <v>356.4</v>
      </c>
      <c r="L1450" s="264"/>
      <c r="M1450" s="264"/>
      <c r="N1450" s="486"/>
      <c r="O1450" s="263">
        <f t="shared" ref="O1450" si="293">O1449</f>
        <v>1</v>
      </c>
      <c r="P1450" s="264"/>
      <c r="Q1450" s="264">
        <f t="shared" ref="Q1450" si="294">Q1449</f>
        <v>1</v>
      </c>
      <c r="R1450" s="264"/>
      <c r="S1450" s="264">
        <f t="shared" ref="S1450" si="295">S1449</f>
        <v>1</v>
      </c>
      <c r="T1450" s="264"/>
      <c r="U1450" s="560">
        <f>U1449</f>
        <v>1</v>
      </c>
      <c r="V1450" s="561"/>
      <c r="W1450" s="562"/>
      <c r="X1450" s="550">
        <f>IF(E1449="","",ROUND(K1450*O1450*U1450,1))</f>
        <v>356.4</v>
      </c>
      <c r="Y1450" s="551"/>
      <c r="Z1450" s="551"/>
      <c r="AA1450" s="551"/>
      <c r="AB1450" s="550">
        <f>IF(E1449="","",ROUND(K1450*Q1450*U1450,1))</f>
        <v>356.4</v>
      </c>
      <c r="AC1450" s="551"/>
      <c r="AD1450" s="551"/>
      <c r="AE1450" s="551"/>
      <c r="AF1450" s="550">
        <f>IF(E1449="","",ROUND(K1450*S1450*U1450,1))</f>
        <v>356.4</v>
      </c>
      <c r="AG1450" s="551"/>
      <c r="AH1450" s="551"/>
      <c r="AI1450" s="552"/>
      <c r="AJ1450" s="84"/>
      <c r="BX1450" s="107"/>
    </row>
    <row r="1451" spans="1:76" s="40" customFormat="1" ht="15.75" customHeight="1">
      <c r="A1451" s="83" t="str">
        <f>IF(H1451="","×","")</f>
        <v/>
      </c>
      <c r="B1451" s="100"/>
      <c r="C1451" s="265">
        <f>IF(D1233="","",D1233)</f>
        <v>5</v>
      </c>
      <c r="D1451" s="266"/>
      <c r="E1451" s="266" t="str">
        <f>IF(G1233="","",G1233)</f>
        <v>粘性土</v>
      </c>
      <c r="F1451" s="266"/>
      <c r="G1451" s="266"/>
      <c r="H1451" s="231">
        <f>IF(J1233="","",J1233)</f>
        <v>5</v>
      </c>
      <c r="I1451" s="231"/>
      <c r="J1451" s="231"/>
      <c r="K1451" s="264">
        <f t="shared" si="292"/>
        <v>720.9</v>
      </c>
      <c r="L1451" s="264"/>
      <c r="M1451" s="264"/>
      <c r="N1451" s="486"/>
      <c r="O1451" s="263">
        <f>IF(E1451="","",IF(E1451="粘性土",1,CHOOSE(AK$1161,X$1158,X$1159)))</f>
        <v>1</v>
      </c>
      <c r="P1451" s="264"/>
      <c r="Q1451" s="264">
        <f>IF(E1451="","",IF(E1451="粘性土",1,CHOOSE(AK$1161,AB$1158,AB$1159)))</f>
        <v>1</v>
      </c>
      <c r="R1451" s="264"/>
      <c r="S1451" s="264">
        <f>IF(E1451="","",IF(E1451="粘性土",1,CHOOSE(AK$1161,AF$1158,AF$1159)))</f>
        <v>1</v>
      </c>
      <c r="T1451" s="264"/>
      <c r="U1451" s="560">
        <f>IF(E1451="","",IF(E1451="粘性土",1,AJ$1177))</f>
        <v>1</v>
      </c>
      <c r="V1451" s="561"/>
      <c r="W1451" s="562"/>
      <c r="X1451" s="550">
        <f>IF(E1451="","",ROUND(K1451*O1451*U1451,1))</f>
        <v>720.9</v>
      </c>
      <c r="Y1451" s="551"/>
      <c r="Z1451" s="551"/>
      <c r="AA1451" s="551"/>
      <c r="AB1451" s="550">
        <f>IF(E1451="","",ROUND(K1451*Q1451*U1451,1))</f>
        <v>720.9</v>
      </c>
      <c r="AC1451" s="551"/>
      <c r="AD1451" s="551"/>
      <c r="AE1451" s="551"/>
      <c r="AF1451" s="550">
        <f>IF(E1451="","",ROUND(K1451*S1451*U1451,1))</f>
        <v>720.9</v>
      </c>
      <c r="AG1451" s="551"/>
      <c r="AH1451" s="551"/>
      <c r="AI1451" s="552"/>
      <c r="AJ1451" s="84"/>
      <c r="BX1451" s="107"/>
    </row>
    <row r="1452" spans="1:76" s="40" customFormat="1" ht="15.75" customHeight="1">
      <c r="A1452" s="83" t="str">
        <f>A1451</f>
        <v/>
      </c>
      <c r="B1452" s="100"/>
      <c r="C1452" s="265"/>
      <c r="D1452" s="266"/>
      <c r="E1452" s="266"/>
      <c r="F1452" s="266"/>
      <c r="G1452" s="266"/>
      <c r="H1452" s="231"/>
      <c r="I1452" s="231"/>
      <c r="J1452" s="231"/>
      <c r="K1452" s="264">
        <f t="shared" si="292"/>
        <v>720.9</v>
      </c>
      <c r="L1452" s="264"/>
      <c r="M1452" s="264"/>
      <c r="N1452" s="486"/>
      <c r="O1452" s="263">
        <f t="shared" ref="O1452" si="296">O1451</f>
        <v>1</v>
      </c>
      <c r="P1452" s="264"/>
      <c r="Q1452" s="264">
        <f t="shared" ref="Q1452" si="297">Q1451</f>
        <v>1</v>
      </c>
      <c r="R1452" s="264"/>
      <c r="S1452" s="264">
        <f t="shared" ref="S1452" si="298">S1451</f>
        <v>1</v>
      </c>
      <c r="T1452" s="264"/>
      <c r="U1452" s="560">
        <f>U1451</f>
        <v>1</v>
      </c>
      <c r="V1452" s="561"/>
      <c r="W1452" s="562"/>
      <c r="X1452" s="550">
        <f>IF(E1451="","",ROUND(K1452*O1452*U1452,1))</f>
        <v>720.9</v>
      </c>
      <c r="Y1452" s="551"/>
      <c r="Z1452" s="551"/>
      <c r="AA1452" s="551"/>
      <c r="AB1452" s="550">
        <f>IF(E1451="","",ROUND(K1452*Q1452*U1452,1))</f>
        <v>720.9</v>
      </c>
      <c r="AC1452" s="551"/>
      <c r="AD1452" s="551"/>
      <c r="AE1452" s="551"/>
      <c r="AF1452" s="550">
        <f>IF(E1451="","",ROUND(K1452*S1452*U1452,1))</f>
        <v>720.9</v>
      </c>
      <c r="AG1452" s="551"/>
      <c r="AH1452" s="551"/>
      <c r="AI1452" s="552"/>
      <c r="AJ1452" s="84"/>
      <c r="BX1452" s="107"/>
    </row>
    <row r="1453" spans="1:76" s="40" customFormat="1" ht="15.75" customHeight="1">
      <c r="A1453" s="83" t="str">
        <f>IF(H1453="","×","")</f>
        <v/>
      </c>
      <c r="B1453" s="100"/>
      <c r="C1453" s="265">
        <f>IF(D1235="","",D1235)</f>
        <v>6</v>
      </c>
      <c r="D1453" s="266"/>
      <c r="E1453" s="266" t="str">
        <f>IF(G1235="","",G1235)</f>
        <v>粘性土</v>
      </c>
      <c r="F1453" s="266"/>
      <c r="G1453" s="266"/>
      <c r="H1453" s="231">
        <f>IF(J1235="","",J1235)</f>
        <v>5.1999998092651367</v>
      </c>
      <c r="I1453" s="231"/>
      <c r="J1453" s="231"/>
      <c r="K1453" s="264">
        <f t="shared" si="292"/>
        <v>1092.5999999999999</v>
      </c>
      <c r="L1453" s="264"/>
      <c r="M1453" s="264"/>
      <c r="N1453" s="486"/>
      <c r="O1453" s="263">
        <f>IF(E1453="","",IF(E1453="粘性土",1,CHOOSE(AK$1161,X$1158,X$1159)))</f>
        <v>1</v>
      </c>
      <c r="P1453" s="264"/>
      <c r="Q1453" s="264">
        <f>IF(E1453="","",IF(E1453="粘性土",1,CHOOSE(AK$1161,AB$1158,AB$1159)))</f>
        <v>1</v>
      </c>
      <c r="R1453" s="264"/>
      <c r="S1453" s="264">
        <f>IF(E1453="","",IF(E1453="粘性土",1,CHOOSE(AK$1161,AF$1158,AF$1159)))</f>
        <v>1</v>
      </c>
      <c r="T1453" s="264"/>
      <c r="U1453" s="560">
        <f>IF(E1453="","",IF(E1453="粘性土",1,AJ$1177))</f>
        <v>1</v>
      </c>
      <c r="V1453" s="561"/>
      <c r="W1453" s="562"/>
      <c r="X1453" s="550">
        <f>IF(E1453="","",ROUND(K1453*O1453*U1453,1))</f>
        <v>1092.5999999999999</v>
      </c>
      <c r="Y1453" s="551"/>
      <c r="Z1453" s="551"/>
      <c r="AA1453" s="551"/>
      <c r="AB1453" s="550">
        <f>IF(E1453="","",ROUND(K1453*Q1453*U1453,1))</f>
        <v>1092.5999999999999</v>
      </c>
      <c r="AC1453" s="551"/>
      <c r="AD1453" s="551"/>
      <c r="AE1453" s="551"/>
      <c r="AF1453" s="550">
        <f>IF(E1453="","",ROUND(K1453*S1453*U1453,1))</f>
        <v>1092.5999999999999</v>
      </c>
      <c r="AG1453" s="551"/>
      <c r="AH1453" s="551"/>
      <c r="AI1453" s="552"/>
      <c r="AJ1453" s="84"/>
      <c r="BX1453" s="107"/>
    </row>
    <row r="1454" spans="1:76" s="40" customFormat="1" ht="15.75" customHeight="1">
      <c r="A1454" s="83" t="str">
        <f>A1453</f>
        <v/>
      </c>
      <c r="B1454" s="100"/>
      <c r="C1454" s="265"/>
      <c r="D1454" s="266"/>
      <c r="E1454" s="266"/>
      <c r="F1454" s="266"/>
      <c r="G1454" s="266"/>
      <c r="H1454" s="231"/>
      <c r="I1454" s="231"/>
      <c r="J1454" s="231"/>
      <c r="K1454" s="264">
        <f t="shared" si="292"/>
        <v>1092.5999999999999</v>
      </c>
      <c r="L1454" s="264"/>
      <c r="M1454" s="264"/>
      <c r="N1454" s="486"/>
      <c r="O1454" s="263">
        <f t="shared" ref="O1454" si="299">O1453</f>
        <v>1</v>
      </c>
      <c r="P1454" s="264"/>
      <c r="Q1454" s="264">
        <f t="shared" ref="Q1454" si="300">Q1453</f>
        <v>1</v>
      </c>
      <c r="R1454" s="264"/>
      <c r="S1454" s="264">
        <f t="shared" ref="S1454" si="301">S1453</f>
        <v>1</v>
      </c>
      <c r="T1454" s="264"/>
      <c r="U1454" s="560">
        <f>U1453</f>
        <v>1</v>
      </c>
      <c r="V1454" s="561"/>
      <c r="W1454" s="562"/>
      <c r="X1454" s="550">
        <f>IF(E1453="","",ROUND(K1454*O1454*U1454,1))</f>
        <v>1092.5999999999999</v>
      </c>
      <c r="Y1454" s="551"/>
      <c r="Z1454" s="551"/>
      <c r="AA1454" s="551"/>
      <c r="AB1454" s="550">
        <f>IF(E1453="","",ROUND(K1454*Q1454*U1454,1))</f>
        <v>1092.5999999999999</v>
      </c>
      <c r="AC1454" s="551"/>
      <c r="AD1454" s="551"/>
      <c r="AE1454" s="551"/>
      <c r="AF1454" s="550">
        <f>IF(E1453="","",ROUND(K1454*S1454*U1454,1))</f>
        <v>1092.5999999999999</v>
      </c>
      <c r="AG1454" s="551"/>
      <c r="AH1454" s="551"/>
      <c r="AI1454" s="552"/>
      <c r="AJ1454" s="84"/>
      <c r="BX1454" s="107"/>
    </row>
    <row r="1455" spans="1:76" s="40" customFormat="1" ht="15.75" customHeight="1">
      <c r="A1455" s="83" t="str">
        <f>IF(H1455="","×","")</f>
        <v/>
      </c>
      <c r="B1455" s="100"/>
      <c r="C1455" s="265">
        <f>IF(D1237="","",D1237)</f>
        <v>7</v>
      </c>
      <c r="D1455" s="266"/>
      <c r="E1455" s="266" t="str">
        <f>IF(G1237="","",G1237)</f>
        <v>粘性土</v>
      </c>
      <c r="F1455" s="266"/>
      <c r="G1455" s="266"/>
      <c r="H1455" s="231">
        <f>IF(J1237="","",J1237)</f>
        <v>2.5499999523162842</v>
      </c>
      <c r="I1455" s="231"/>
      <c r="J1455" s="231"/>
      <c r="K1455" s="264">
        <f t="shared" si="292"/>
        <v>288</v>
      </c>
      <c r="L1455" s="264"/>
      <c r="M1455" s="264"/>
      <c r="N1455" s="486"/>
      <c r="O1455" s="263">
        <f>IF(E1455="","",IF(E1455="粘性土",1,CHOOSE(AK$1161,X$1158,X$1159)))</f>
        <v>1</v>
      </c>
      <c r="P1455" s="264"/>
      <c r="Q1455" s="264">
        <f>IF(E1455="","",IF(E1455="粘性土",1,CHOOSE(AK$1161,AB$1158,AB$1159)))</f>
        <v>1</v>
      </c>
      <c r="R1455" s="264"/>
      <c r="S1455" s="264">
        <f>IF(E1455="","",IF(E1455="粘性土",1,CHOOSE(AK$1161,AF$1158,AF$1159)))</f>
        <v>1</v>
      </c>
      <c r="T1455" s="264"/>
      <c r="U1455" s="560">
        <f>IF(E1455="","",IF(E1455="粘性土",1,AJ$1177))</f>
        <v>1</v>
      </c>
      <c r="V1455" s="561"/>
      <c r="W1455" s="562"/>
      <c r="X1455" s="550">
        <f>IF(E1455="","",ROUND(K1455*O1455*U1455,1))</f>
        <v>288</v>
      </c>
      <c r="Y1455" s="551"/>
      <c r="Z1455" s="551"/>
      <c r="AA1455" s="551"/>
      <c r="AB1455" s="550">
        <f>IF(E1455="","",ROUND(K1455*Q1455*U1455,1))</f>
        <v>288</v>
      </c>
      <c r="AC1455" s="551"/>
      <c r="AD1455" s="551"/>
      <c r="AE1455" s="551"/>
      <c r="AF1455" s="550">
        <f>IF(E1455="","",ROUND(K1455*S1455*U1455,1))</f>
        <v>288</v>
      </c>
      <c r="AG1455" s="551"/>
      <c r="AH1455" s="551"/>
      <c r="AI1455" s="552"/>
      <c r="AJ1455" s="84"/>
      <c r="BX1455" s="107"/>
    </row>
    <row r="1456" spans="1:76" s="40" customFormat="1" ht="15.75" customHeight="1">
      <c r="A1456" s="83" t="str">
        <f>A1455</f>
        <v/>
      </c>
      <c r="B1456" s="100"/>
      <c r="C1456" s="265"/>
      <c r="D1456" s="266"/>
      <c r="E1456" s="266"/>
      <c r="F1456" s="266"/>
      <c r="G1456" s="266"/>
      <c r="H1456" s="231"/>
      <c r="I1456" s="231"/>
      <c r="J1456" s="231"/>
      <c r="K1456" s="264">
        <f t="shared" si="292"/>
        <v>288</v>
      </c>
      <c r="L1456" s="264"/>
      <c r="M1456" s="264"/>
      <c r="N1456" s="486"/>
      <c r="O1456" s="263">
        <f>O1455</f>
        <v>1</v>
      </c>
      <c r="P1456" s="264"/>
      <c r="Q1456" s="264">
        <f>Q1455</f>
        <v>1</v>
      </c>
      <c r="R1456" s="264"/>
      <c r="S1456" s="264">
        <f>S1455</f>
        <v>1</v>
      </c>
      <c r="T1456" s="264"/>
      <c r="U1456" s="560">
        <f>U1455</f>
        <v>1</v>
      </c>
      <c r="V1456" s="561"/>
      <c r="W1456" s="562"/>
      <c r="X1456" s="550">
        <f>IF(E1455="","",ROUND(K1456*O1456*U1456,1))</f>
        <v>288</v>
      </c>
      <c r="Y1456" s="551"/>
      <c r="Z1456" s="551"/>
      <c r="AA1456" s="551"/>
      <c r="AB1456" s="550">
        <f>IF(E1455="","",ROUND(K1456*Q1456*U1456,1))</f>
        <v>288</v>
      </c>
      <c r="AC1456" s="551"/>
      <c r="AD1456" s="551"/>
      <c r="AE1456" s="551"/>
      <c r="AF1456" s="550">
        <f>IF(E1455="","",ROUND(K1456*S1456*U1456,1))</f>
        <v>288</v>
      </c>
      <c r="AG1456" s="551"/>
      <c r="AH1456" s="551"/>
      <c r="AI1456" s="552"/>
      <c r="AJ1456" s="84"/>
      <c r="BX1456" s="107"/>
    </row>
    <row r="1457" spans="1:76" s="40" customFormat="1" ht="15.75" customHeight="1">
      <c r="A1457" s="83" t="str">
        <f>IF(H1457="","×","")</f>
        <v/>
      </c>
      <c r="B1457" s="100"/>
      <c r="C1457" s="265">
        <f>IF(D1239="","",D1239)</f>
        <v>8</v>
      </c>
      <c r="D1457" s="266"/>
      <c r="E1457" s="266" t="str">
        <f>IF(G1239="","",G1239)</f>
        <v>粘性土</v>
      </c>
      <c r="F1457" s="266"/>
      <c r="G1457" s="266"/>
      <c r="H1457" s="231">
        <f>IF(J1239="","",J1239)</f>
        <v>3.7799999713897705</v>
      </c>
      <c r="I1457" s="231"/>
      <c r="J1457" s="231"/>
      <c r="K1457" s="264">
        <f t="shared" si="292"/>
        <v>891</v>
      </c>
      <c r="L1457" s="264"/>
      <c r="M1457" s="264"/>
      <c r="N1457" s="486"/>
      <c r="O1457" s="263">
        <f>IF(E1457="","",IF(E1457="粘性土",1,CHOOSE(AK$1161,X$1158,X$1159)))</f>
        <v>1</v>
      </c>
      <c r="P1457" s="264"/>
      <c r="Q1457" s="264">
        <f>IF(E1457="","",IF(E1457="粘性土",1,CHOOSE(AK$1161,AB$1158,AB$1159)))</f>
        <v>1</v>
      </c>
      <c r="R1457" s="264"/>
      <c r="S1457" s="264">
        <f>IF(E1457="","",IF(E1457="粘性土",1,CHOOSE(AK$1161,AF$1158,AF$1159)))</f>
        <v>1</v>
      </c>
      <c r="T1457" s="264"/>
      <c r="U1457" s="560">
        <f>IF(E1457="","",IF(E1457="粘性土",1,AJ$1177))</f>
        <v>1</v>
      </c>
      <c r="V1457" s="561"/>
      <c r="W1457" s="562"/>
      <c r="X1457" s="550">
        <f>IF(E1457="","",ROUND(K1457*O1457*U1457,1))</f>
        <v>891</v>
      </c>
      <c r="Y1457" s="551"/>
      <c r="Z1457" s="551"/>
      <c r="AA1457" s="551"/>
      <c r="AB1457" s="550">
        <f>IF(E1457="","",ROUND(K1457*Q1457*U1457,1))</f>
        <v>891</v>
      </c>
      <c r="AC1457" s="551"/>
      <c r="AD1457" s="551"/>
      <c r="AE1457" s="551"/>
      <c r="AF1457" s="550">
        <f>IF(E1457="","",ROUND(K1457*S1457*U1457,1))</f>
        <v>891</v>
      </c>
      <c r="AG1457" s="551"/>
      <c r="AH1457" s="551"/>
      <c r="AI1457" s="552"/>
      <c r="AJ1457" s="84"/>
      <c r="BX1457" s="107"/>
    </row>
    <row r="1458" spans="1:76" s="40" customFormat="1" ht="15.75" customHeight="1">
      <c r="A1458" s="83" t="str">
        <f>A1457</f>
        <v/>
      </c>
      <c r="B1458" s="100"/>
      <c r="C1458" s="265"/>
      <c r="D1458" s="266"/>
      <c r="E1458" s="266"/>
      <c r="F1458" s="266"/>
      <c r="G1458" s="266"/>
      <c r="H1458" s="231"/>
      <c r="I1458" s="231"/>
      <c r="J1458" s="231"/>
      <c r="K1458" s="264">
        <f t="shared" si="292"/>
        <v>891</v>
      </c>
      <c r="L1458" s="264"/>
      <c r="M1458" s="264"/>
      <c r="N1458" s="486"/>
      <c r="O1458" s="263">
        <f>O1457</f>
        <v>1</v>
      </c>
      <c r="P1458" s="264"/>
      <c r="Q1458" s="264">
        <f>Q1457</f>
        <v>1</v>
      </c>
      <c r="R1458" s="264"/>
      <c r="S1458" s="264">
        <f>S1457</f>
        <v>1</v>
      </c>
      <c r="T1458" s="264"/>
      <c r="U1458" s="560">
        <f>U1457</f>
        <v>1</v>
      </c>
      <c r="V1458" s="561"/>
      <c r="W1458" s="562"/>
      <c r="X1458" s="550">
        <f>IF(E1457="","",ROUND(K1458*O1458*U1458,1))</f>
        <v>891</v>
      </c>
      <c r="Y1458" s="551"/>
      <c r="Z1458" s="551"/>
      <c r="AA1458" s="551"/>
      <c r="AB1458" s="550">
        <f>IF(E1457="","",ROUND(K1458*Q1458*U1458,1))</f>
        <v>891</v>
      </c>
      <c r="AC1458" s="551"/>
      <c r="AD1458" s="551"/>
      <c r="AE1458" s="551"/>
      <c r="AF1458" s="550">
        <f>IF(E1457="","",ROUND(K1458*S1458*U1458,1))</f>
        <v>891</v>
      </c>
      <c r="AG1458" s="551"/>
      <c r="AH1458" s="551"/>
      <c r="AI1458" s="552"/>
      <c r="AJ1458" s="84"/>
      <c r="BX1458" s="107"/>
    </row>
    <row r="1459" spans="1:76" s="40" customFormat="1" ht="15.75" customHeight="1">
      <c r="A1459" s="83" t="str">
        <f>IF(H1459="","×","")</f>
        <v/>
      </c>
      <c r="B1459" s="100"/>
      <c r="C1459" s="265">
        <f>IF(D1241="","",D1241)</f>
        <v>9</v>
      </c>
      <c r="D1459" s="266"/>
      <c r="E1459" s="266" t="str">
        <f>IF(G1241="","",G1241)</f>
        <v>砂礫</v>
      </c>
      <c r="F1459" s="266"/>
      <c r="G1459" s="266"/>
      <c r="H1459" s="231">
        <f>IF(J1241="","",J1241)</f>
        <v>1.8999999761581421</v>
      </c>
      <c r="I1459" s="231"/>
      <c r="J1459" s="231"/>
      <c r="K1459" s="264">
        <f t="shared" si="292"/>
        <v>2391.6</v>
      </c>
      <c r="L1459" s="264"/>
      <c r="M1459" s="264"/>
      <c r="N1459" s="486"/>
      <c r="O1459" s="263">
        <f>IF(E1459="","",IF(E1459="粘性土",1,CHOOSE(AK$1161,X$1158,X$1159)))</f>
        <v>1</v>
      </c>
      <c r="P1459" s="264"/>
      <c r="Q1459" s="264">
        <f>IF(E1459="","",IF(E1459="粘性土",1,CHOOSE(AK$1161,AB$1158,AB$1159)))</f>
        <v>0.8</v>
      </c>
      <c r="R1459" s="264"/>
      <c r="S1459" s="264">
        <f>IF(E1459="","",IF(E1459="粘性土",1,CHOOSE(AK$1161,AF$1158,AF$1159)))</f>
        <v>0.7</v>
      </c>
      <c r="T1459" s="264"/>
      <c r="U1459" s="560">
        <f>IF(E1459="","",IF(E1459="粘性土",1,AJ$1177))</f>
        <v>0.995</v>
      </c>
      <c r="V1459" s="561"/>
      <c r="W1459" s="562"/>
      <c r="X1459" s="550">
        <f>IF(E1459="","",ROUND(K1459*O1459*U1459,1))</f>
        <v>2379.6</v>
      </c>
      <c r="Y1459" s="551"/>
      <c r="Z1459" s="551"/>
      <c r="AA1459" s="551"/>
      <c r="AB1459" s="550">
        <f>IF(E1459="","",ROUND(K1459*Q1459*U1459,1))</f>
        <v>1903.7</v>
      </c>
      <c r="AC1459" s="551"/>
      <c r="AD1459" s="551"/>
      <c r="AE1459" s="551"/>
      <c r="AF1459" s="550">
        <f>IF(E1459="","",ROUND(K1459*S1459*U1459,1))</f>
        <v>1665.7</v>
      </c>
      <c r="AG1459" s="551"/>
      <c r="AH1459" s="551"/>
      <c r="AI1459" s="552"/>
      <c r="AJ1459" s="84"/>
      <c r="BX1459" s="107"/>
    </row>
    <row r="1460" spans="1:76" s="40" customFormat="1" ht="15.75" customHeight="1">
      <c r="A1460" s="83" t="str">
        <f>A1459</f>
        <v/>
      </c>
      <c r="B1460" s="100"/>
      <c r="C1460" s="265"/>
      <c r="D1460" s="266"/>
      <c r="E1460" s="266"/>
      <c r="F1460" s="266"/>
      <c r="G1460" s="266"/>
      <c r="H1460" s="231"/>
      <c r="I1460" s="231"/>
      <c r="J1460" s="231"/>
      <c r="K1460" s="264">
        <f t="shared" si="292"/>
        <v>2601.9</v>
      </c>
      <c r="L1460" s="264"/>
      <c r="M1460" s="264"/>
      <c r="N1460" s="486"/>
      <c r="O1460" s="263">
        <f t="shared" ref="O1460" si="302">O1459</f>
        <v>1</v>
      </c>
      <c r="P1460" s="264"/>
      <c r="Q1460" s="264">
        <f t="shared" ref="Q1460" si="303">Q1459</f>
        <v>0.8</v>
      </c>
      <c r="R1460" s="264"/>
      <c r="S1460" s="264">
        <f t="shared" ref="S1460" si="304">S1459</f>
        <v>0.7</v>
      </c>
      <c r="T1460" s="264"/>
      <c r="U1460" s="560">
        <f>U1459</f>
        <v>0.995</v>
      </c>
      <c r="V1460" s="561"/>
      <c r="W1460" s="562"/>
      <c r="X1460" s="550">
        <f>IF(E1459="","",ROUND(K1460*O1460*U1460,1))</f>
        <v>2588.9</v>
      </c>
      <c r="Y1460" s="551"/>
      <c r="Z1460" s="551"/>
      <c r="AA1460" s="551"/>
      <c r="AB1460" s="550">
        <f>IF(E1459="","",ROUND(K1460*Q1460*U1460,1))</f>
        <v>2071.1</v>
      </c>
      <c r="AC1460" s="551"/>
      <c r="AD1460" s="551"/>
      <c r="AE1460" s="551"/>
      <c r="AF1460" s="550">
        <f>IF(E1459="","",ROUND(K1460*S1460*U1460,1))</f>
        <v>1812.2</v>
      </c>
      <c r="AG1460" s="551"/>
      <c r="AH1460" s="551"/>
      <c r="AI1460" s="552"/>
      <c r="AJ1460" s="84"/>
      <c r="BX1460" s="107"/>
    </row>
    <row r="1461" spans="1:76" s="40" customFormat="1" ht="15.75" customHeight="1">
      <c r="A1461" s="83" t="str">
        <f>IF(H1461="","×","")</f>
        <v>×</v>
      </c>
      <c r="B1461" s="100"/>
      <c r="C1461" s="265" t="str">
        <f>IF(D1243="","",D1243)</f>
        <v/>
      </c>
      <c r="D1461" s="266"/>
      <c r="E1461" s="266" t="str">
        <f>IF(G1243="","",G1243)</f>
        <v/>
      </c>
      <c r="F1461" s="266"/>
      <c r="G1461" s="266"/>
      <c r="H1461" s="231" t="str">
        <f>IF(J1243="","",J1243)</f>
        <v/>
      </c>
      <c r="I1461" s="231"/>
      <c r="J1461" s="231"/>
      <c r="K1461" s="264">
        <f t="shared" si="292"/>
        <v>705.1</v>
      </c>
      <c r="L1461" s="264"/>
      <c r="M1461" s="264"/>
      <c r="N1461" s="486"/>
      <c r="O1461" s="263" t="str">
        <f>IF(E1461="","",IF(E1461="粘性土",1,CHOOSE(AK$1161,X$1158,X$1159)))</f>
        <v/>
      </c>
      <c r="P1461" s="264"/>
      <c r="Q1461" s="264" t="str">
        <f>IF(E1461="","",IF(E1461="粘性土",1,CHOOSE(AK$1161,AB$1158,AB$1159)))</f>
        <v/>
      </c>
      <c r="R1461" s="264"/>
      <c r="S1461" s="264" t="str">
        <f>IF(E1461="","",IF(E1461="粘性土",1,CHOOSE(AK$1161,AF$1158,AF$1159)))</f>
        <v/>
      </c>
      <c r="T1461" s="264"/>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c r="BX1461" s="107"/>
    </row>
    <row r="1462" spans="1:76" s="40" customFormat="1" ht="15.75" customHeight="1">
      <c r="A1462" s="83" t="str">
        <f>A1461</f>
        <v>×</v>
      </c>
      <c r="B1462" s="100"/>
      <c r="C1462" s="265"/>
      <c r="D1462" s="266"/>
      <c r="E1462" s="266"/>
      <c r="F1462" s="266"/>
      <c r="G1462" s="266"/>
      <c r="H1462" s="231"/>
      <c r="I1462" s="231"/>
      <c r="J1462" s="231"/>
      <c r="K1462" s="264">
        <f t="shared" si="292"/>
        <v>705.1</v>
      </c>
      <c r="L1462" s="264"/>
      <c r="M1462" s="264"/>
      <c r="N1462" s="486"/>
      <c r="O1462" s="263" t="str">
        <f t="shared" ref="O1462" si="305">O1461</f>
        <v/>
      </c>
      <c r="P1462" s="264"/>
      <c r="Q1462" s="264" t="str">
        <f t="shared" ref="Q1462" si="306">Q1461</f>
        <v/>
      </c>
      <c r="R1462" s="264"/>
      <c r="S1462" s="264" t="str">
        <f t="shared" ref="S1462" si="307">S1461</f>
        <v/>
      </c>
      <c r="T1462" s="264"/>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c r="BX1462" s="107"/>
    </row>
    <row r="1463" spans="1:76" s="40" customFormat="1" ht="15.75" customHeight="1">
      <c r="A1463" s="83" t="str">
        <f>IF(H1463="","×","")</f>
        <v>×</v>
      </c>
      <c r="B1463" s="100"/>
      <c r="C1463" s="265" t="str">
        <f>IF(D1245="","",D1245)</f>
        <v/>
      </c>
      <c r="D1463" s="266"/>
      <c r="E1463" s="266" t="str">
        <f>IF(G1245="","",G1245)</f>
        <v/>
      </c>
      <c r="F1463" s="266"/>
      <c r="G1463" s="266"/>
      <c r="H1463" s="231" t="str">
        <f>IF(J1245="","",J1245)</f>
        <v/>
      </c>
      <c r="I1463" s="231"/>
      <c r="J1463" s="231"/>
      <c r="K1463" s="264">
        <f t="shared" si="292"/>
        <v>705.1</v>
      </c>
      <c r="L1463" s="264"/>
      <c r="M1463" s="264"/>
      <c r="N1463" s="486"/>
      <c r="O1463" s="263" t="str">
        <f>IF(E1463="","",IF(E1463="粘性土",1,CHOOSE(AK$1161,X$1158,X$1159)))</f>
        <v/>
      </c>
      <c r="P1463" s="264"/>
      <c r="Q1463" s="264" t="str">
        <f>IF(E1463="","",IF(E1463="粘性土",1,CHOOSE(AK$1161,AB$1158,AB$1159)))</f>
        <v/>
      </c>
      <c r="R1463" s="264"/>
      <c r="S1463" s="264" t="str">
        <f>IF(E1463="","",IF(E1463="粘性土",1,CHOOSE(AK$1161,AF$1158,AF$1159)))</f>
        <v/>
      </c>
      <c r="T1463" s="264"/>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c r="BX1463" s="107"/>
    </row>
    <row r="1464" spans="1:76" s="40" customFormat="1" ht="15.75" customHeight="1">
      <c r="A1464" s="83" t="str">
        <f>A1463</f>
        <v>×</v>
      </c>
      <c r="B1464" s="100"/>
      <c r="C1464" s="265"/>
      <c r="D1464" s="266"/>
      <c r="E1464" s="266"/>
      <c r="F1464" s="266"/>
      <c r="G1464" s="266"/>
      <c r="H1464" s="231"/>
      <c r="I1464" s="231"/>
      <c r="J1464" s="231"/>
      <c r="K1464" s="264">
        <f t="shared" si="292"/>
        <v>705.1</v>
      </c>
      <c r="L1464" s="264"/>
      <c r="M1464" s="264"/>
      <c r="N1464" s="486"/>
      <c r="O1464" s="263" t="str">
        <f t="shared" ref="O1464" si="308">O1463</f>
        <v/>
      </c>
      <c r="P1464" s="264"/>
      <c r="Q1464" s="264" t="str">
        <f t="shared" ref="Q1464" si="309">Q1463</f>
        <v/>
      </c>
      <c r="R1464" s="264"/>
      <c r="S1464" s="264" t="str">
        <f t="shared" ref="S1464" si="310">S1463</f>
        <v/>
      </c>
      <c r="T1464" s="264"/>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c r="BX1464" s="107"/>
    </row>
    <row r="1465" spans="1:76" s="40" customFormat="1" ht="15.75" customHeight="1">
      <c r="A1465" s="83" t="str">
        <f>IF(H1465="","×","")</f>
        <v>×</v>
      </c>
      <c r="B1465" s="100"/>
      <c r="C1465" s="265" t="str">
        <f>IF(D1247="","",D1247)</f>
        <v/>
      </c>
      <c r="D1465" s="266"/>
      <c r="E1465" s="266" t="str">
        <f>IF(G1247="","",G1247)</f>
        <v/>
      </c>
      <c r="F1465" s="266"/>
      <c r="G1465" s="266"/>
      <c r="H1465" s="231" t="str">
        <f>IF(J1247="","",J1247)</f>
        <v/>
      </c>
      <c r="I1465" s="231"/>
      <c r="J1465" s="231"/>
      <c r="K1465" s="264">
        <f t="shared" si="292"/>
        <v>705.1</v>
      </c>
      <c r="L1465" s="264"/>
      <c r="M1465" s="264"/>
      <c r="N1465" s="486"/>
      <c r="O1465" s="263" t="str">
        <f>IF(E1465="","",IF(E1465="粘性土",1,CHOOSE(AK$1161,X$1158,X$1159)))</f>
        <v/>
      </c>
      <c r="P1465" s="264"/>
      <c r="Q1465" s="264" t="str">
        <f>IF(E1465="","",IF(E1465="粘性土",1,CHOOSE(AK$1161,AB$1158,AB$1159)))</f>
        <v/>
      </c>
      <c r="R1465" s="264"/>
      <c r="S1465" s="264" t="str">
        <f>IF(E1465="","",IF(E1465="粘性土",1,CHOOSE(AK$1161,AF$1158,AF$1159)))</f>
        <v/>
      </c>
      <c r="T1465" s="264"/>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c r="BX1465" s="107"/>
    </row>
    <row r="1466" spans="1:76" s="40" customFormat="1" ht="15.75" customHeight="1">
      <c r="A1466" s="83" t="str">
        <f>A1465</f>
        <v>×</v>
      </c>
      <c r="B1466" s="100"/>
      <c r="C1466" s="265"/>
      <c r="D1466" s="266"/>
      <c r="E1466" s="266"/>
      <c r="F1466" s="266"/>
      <c r="G1466" s="266"/>
      <c r="H1466" s="231"/>
      <c r="I1466" s="231"/>
      <c r="J1466" s="231"/>
      <c r="K1466" s="264">
        <f t="shared" si="292"/>
        <v>705.1</v>
      </c>
      <c r="L1466" s="264"/>
      <c r="M1466" s="264"/>
      <c r="N1466" s="486"/>
      <c r="O1466" s="263" t="str">
        <f>O1465</f>
        <v/>
      </c>
      <c r="P1466" s="264"/>
      <c r="Q1466" s="264" t="str">
        <f>Q1465</f>
        <v/>
      </c>
      <c r="R1466" s="264"/>
      <c r="S1466" s="264" t="str">
        <f>S1465</f>
        <v/>
      </c>
      <c r="T1466" s="264"/>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c r="BX1466" s="107"/>
    </row>
    <row r="1467" spans="1:76" s="40" customFormat="1" ht="15.75" customHeight="1">
      <c r="A1467" s="83" t="str">
        <f>IF(H1467="","×","")</f>
        <v>×</v>
      </c>
      <c r="B1467" s="100"/>
      <c r="C1467" s="265" t="str">
        <f>IF(D1249="","",D1249)</f>
        <v/>
      </c>
      <c r="D1467" s="266"/>
      <c r="E1467" s="266" t="str">
        <f>IF(G1249="","",G1249)</f>
        <v/>
      </c>
      <c r="F1467" s="266"/>
      <c r="G1467" s="266"/>
      <c r="H1467" s="231" t="str">
        <f>IF(J1249="","",J1249)</f>
        <v/>
      </c>
      <c r="I1467" s="231"/>
      <c r="J1467" s="231"/>
      <c r="K1467" s="264">
        <f t="shared" si="292"/>
        <v>705.1</v>
      </c>
      <c r="L1467" s="264"/>
      <c r="M1467" s="264"/>
      <c r="N1467" s="486"/>
      <c r="O1467" s="263" t="str">
        <f>IF(E1467="","",IF(E1467="粘性土",1,CHOOSE(AK$1161,X$1158,X$1159)))</f>
        <v/>
      </c>
      <c r="P1467" s="264"/>
      <c r="Q1467" s="264" t="str">
        <f>IF(E1467="","",IF(E1467="粘性土",1,CHOOSE(AK$1161,AB$1158,AB$1159)))</f>
        <v/>
      </c>
      <c r="R1467" s="264"/>
      <c r="S1467" s="264" t="str">
        <f>IF(E1467="","",IF(E1467="粘性土",1,CHOOSE(AK$1161,AF$1158,AF$1159)))</f>
        <v/>
      </c>
      <c r="T1467" s="264"/>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c r="BX1467" s="107"/>
    </row>
    <row r="1468" spans="1:76" s="40" customFormat="1" ht="15.75" customHeight="1">
      <c r="A1468" s="83" t="str">
        <f>A1467</f>
        <v>×</v>
      </c>
      <c r="B1468" s="100"/>
      <c r="C1468" s="265"/>
      <c r="D1468" s="266"/>
      <c r="E1468" s="266"/>
      <c r="F1468" s="266"/>
      <c r="G1468" s="266"/>
      <c r="H1468" s="231"/>
      <c r="I1468" s="231"/>
      <c r="J1468" s="231"/>
      <c r="K1468" s="264">
        <f t="shared" si="292"/>
        <v>705.1</v>
      </c>
      <c r="L1468" s="264"/>
      <c r="M1468" s="264"/>
      <c r="N1468" s="486"/>
      <c r="O1468" s="263" t="str">
        <f>O1467</f>
        <v/>
      </c>
      <c r="P1468" s="264"/>
      <c r="Q1468" s="264" t="str">
        <f>Q1467</f>
        <v/>
      </c>
      <c r="R1468" s="264"/>
      <c r="S1468" s="264" t="str">
        <f>S1467</f>
        <v/>
      </c>
      <c r="T1468" s="264"/>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c r="BX1468" s="107"/>
    </row>
    <row r="1469" spans="1:76" s="40" customFormat="1" ht="15.75" customHeight="1">
      <c r="A1469" s="83" t="str">
        <f>IF(H1469="","×","")</f>
        <v>×</v>
      </c>
      <c r="B1469" s="100"/>
      <c r="C1469" s="265" t="str">
        <f>IF(D1251="","",D1251)</f>
        <v/>
      </c>
      <c r="D1469" s="266"/>
      <c r="E1469" s="266" t="str">
        <f>IF(G1251="","",G1251)</f>
        <v/>
      </c>
      <c r="F1469" s="266"/>
      <c r="G1469" s="266"/>
      <c r="H1469" s="231" t="str">
        <f>IF(J1251="","",J1251)</f>
        <v/>
      </c>
      <c r="I1469" s="231"/>
      <c r="J1469" s="231"/>
      <c r="K1469" s="264">
        <f t="shared" si="292"/>
        <v>705.1</v>
      </c>
      <c r="L1469" s="264"/>
      <c r="M1469" s="264"/>
      <c r="N1469" s="486"/>
      <c r="O1469" s="263" t="str">
        <f>IF(E1469="","",IF(E1469="粘性土",1,CHOOSE(AK$1161,X$1158,X$1159)))</f>
        <v/>
      </c>
      <c r="P1469" s="264"/>
      <c r="Q1469" s="264" t="str">
        <f>IF(E1469="","",IF(E1469="粘性土",1,CHOOSE(AK$1161,AB$1158,AB$1159)))</f>
        <v/>
      </c>
      <c r="R1469" s="264"/>
      <c r="S1469" s="264" t="str">
        <f>IF(E1469="","",IF(E1469="粘性土",1,CHOOSE(AK$1161,AF$1158,AF$1159)))</f>
        <v/>
      </c>
      <c r="T1469" s="264"/>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c r="BX1469" s="107"/>
    </row>
    <row r="1470" spans="1:76" s="40" customFormat="1" ht="15.75" customHeight="1">
      <c r="A1470" s="83" t="str">
        <f>A1469</f>
        <v>×</v>
      </c>
      <c r="B1470" s="100"/>
      <c r="C1470" s="265"/>
      <c r="D1470" s="266"/>
      <c r="E1470" s="266"/>
      <c r="F1470" s="266"/>
      <c r="G1470" s="266"/>
      <c r="H1470" s="231"/>
      <c r="I1470" s="231"/>
      <c r="J1470" s="231"/>
      <c r="K1470" s="264">
        <f t="shared" si="292"/>
        <v>705.1</v>
      </c>
      <c r="L1470" s="264"/>
      <c r="M1470" s="264"/>
      <c r="N1470" s="486"/>
      <c r="O1470" s="263" t="str">
        <f t="shared" ref="O1470" si="311">O1469</f>
        <v/>
      </c>
      <c r="P1470" s="264"/>
      <c r="Q1470" s="264" t="str">
        <f t="shared" ref="Q1470" si="312">Q1469</f>
        <v/>
      </c>
      <c r="R1470" s="264"/>
      <c r="S1470" s="264" t="str">
        <f t="shared" ref="S1470" si="313">S1469</f>
        <v/>
      </c>
      <c r="T1470" s="264"/>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c r="BX1470" s="107"/>
    </row>
    <row r="1471" spans="1:76" s="40" customFormat="1" ht="15.75" customHeight="1">
      <c r="A1471" s="83" t="str">
        <f>IF(H1471="","×","")</f>
        <v>×</v>
      </c>
      <c r="B1471" s="100"/>
      <c r="C1471" s="265" t="str">
        <f>IF(D1253="","",D1253)</f>
        <v/>
      </c>
      <c r="D1471" s="266"/>
      <c r="E1471" s="266" t="str">
        <f>IF(G1253="","",G1253)</f>
        <v/>
      </c>
      <c r="F1471" s="266"/>
      <c r="G1471" s="266"/>
      <c r="H1471" s="231" t="str">
        <f>IF(J1253="","",J1253)</f>
        <v/>
      </c>
      <c r="I1471" s="231"/>
      <c r="J1471" s="231"/>
      <c r="K1471" s="264">
        <f t="shared" si="292"/>
        <v>705.1</v>
      </c>
      <c r="L1471" s="264"/>
      <c r="M1471" s="264"/>
      <c r="N1471" s="486"/>
      <c r="O1471" s="263" t="str">
        <f>IF(E1471="","",IF(E1471="粘性土",1,CHOOSE(AK$1161,X$1158,X$1159)))</f>
        <v/>
      </c>
      <c r="P1471" s="264"/>
      <c r="Q1471" s="264" t="str">
        <f>IF(E1471="","",IF(E1471="粘性土",1,CHOOSE(AK$1161,AB$1158,AB$1159)))</f>
        <v/>
      </c>
      <c r="R1471" s="264"/>
      <c r="S1471" s="264" t="str">
        <f>IF(E1471="","",IF(E1471="粘性土",1,CHOOSE(AK$1161,AF$1158,AF$1159)))</f>
        <v/>
      </c>
      <c r="T1471" s="264"/>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c r="BX1471" s="107"/>
    </row>
    <row r="1472" spans="1:76" s="40" customFormat="1" ht="15.75" customHeight="1">
      <c r="A1472" s="83" t="str">
        <f>A1471</f>
        <v>×</v>
      </c>
      <c r="B1472" s="100"/>
      <c r="C1472" s="265"/>
      <c r="D1472" s="266"/>
      <c r="E1472" s="266"/>
      <c r="F1472" s="266"/>
      <c r="G1472" s="266"/>
      <c r="H1472" s="231"/>
      <c r="I1472" s="231"/>
      <c r="J1472" s="231"/>
      <c r="K1472" s="264">
        <f t="shared" si="292"/>
        <v>705.1</v>
      </c>
      <c r="L1472" s="264"/>
      <c r="M1472" s="264"/>
      <c r="N1472" s="486"/>
      <c r="O1472" s="263" t="str">
        <f t="shared" ref="O1472" si="314">O1471</f>
        <v/>
      </c>
      <c r="P1472" s="264"/>
      <c r="Q1472" s="264" t="str">
        <f t="shared" ref="Q1472" si="315">Q1471</f>
        <v/>
      </c>
      <c r="R1472" s="264"/>
      <c r="S1472" s="264" t="str">
        <f t="shared" ref="S1472" si="316">S1471</f>
        <v/>
      </c>
      <c r="T1472" s="264"/>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c r="BX1472" s="107"/>
    </row>
    <row r="1473" spans="1:76" s="40" customFormat="1" ht="15.75" customHeight="1">
      <c r="A1473" s="83" t="str">
        <f>IF(H1473="","×","")</f>
        <v>×</v>
      </c>
      <c r="B1473" s="100"/>
      <c r="C1473" s="265" t="str">
        <f>IF(D1255="","",D1255)</f>
        <v/>
      </c>
      <c r="D1473" s="266"/>
      <c r="E1473" s="266" t="str">
        <f>IF(G1255="","",G1255)</f>
        <v/>
      </c>
      <c r="F1473" s="266"/>
      <c r="G1473" s="266"/>
      <c r="H1473" s="231" t="str">
        <f>IF(J1255="","",J1255)</f>
        <v/>
      </c>
      <c r="I1473" s="231"/>
      <c r="J1473" s="231"/>
      <c r="K1473" s="264">
        <f t="shared" si="292"/>
        <v>705.1</v>
      </c>
      <c r="L1473" s="264"/>
      <c r="M1473" s="264"/>
      <c r="N1473" s="486"/>
      <c r="O1473" s="263" t="str">
        <f>IF(E1473="","",IF(E1473="粘性土",1,CHOOSE(AK$1161,X$1158,X$1159)))</f>
        <v/>
      </c>
      <c r="P1473" s="264"/>
      <c r="Q1473" s="264" t="str">
        <f>IF(E1473="","",IF(E1473="粘性土",1,CHOOSE(AK$1161,AB$1158,AB$1159)))</f>
        <v/>
      </c>
      <c r="R1473" s="264"/>
      <c r="S1473" s="264" t="str">
        <f>IF(E1473="","",IF(E1473="粘性土",1,CHOOSE(AK$1161,AF$1158,AF$1159)))</f>
        <v/>
      </c>
      <c r="T1473" s="264"/>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c r="BX1473" s="107"/>
    </row>
    <row r="1474" spans="1:76" s="40" customFormat="1" ht="15.75" customHeight="1">
      <c r="A1474" s="83" t="str">
        <f>A1473</f>
        <v>×</v>
      </c>
      <c r="B1474" s="100"/>
      <c r="C1474" s="269"/>
      <c r="D1474" s="270"/>
      <c r="E1474" s="270"/>
      <c r="F1474" s="270"/>
      <c r="G1474" s="270"/>
      <c r="H1474" s="252"/>
      <c r="I1474" s="252"/>
      <c r="J1474" s="252"/>
      <c r="K1474" s="347">
        <f t="shared" si="292"/>
        <v>705.1</v>
      </c>
      <c r="L1474" s="347"/>
      <c r="M1474" s="347"/>
      <c r="N1474" s="549"/>
      <c r="O1474" s="500" t="str">
        <f t="shared" ref="O1474" si="317">O1473</f>
        <v/>
      </c>
      <c r="P1474" s="347"/>
      <c r="Q1474" s="347" t="str">
        <f t="shared" ref="Q1474" si="318">Q1473</f>
        <v/>
      </c>
      <c r="R1474" s="347"/>
      <c r="S1474" s="347" t="str">
        <f t="shared" ref="S1474" si="319">S1473</f>
        <v/>
      </c>
      <c r="T1474" s="347"/>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498</v>
      </c>
      <c r="AC1475" s="35" t="s">
        <v>26</v>
      </c>
      <c r="AD1475" s="439">
        <f>杭先端径</f>
        <v>1</v>
      </c>
      <c r="AE1475" s="439"/>
      <c r="AF1475" s="439"/>
      <c r="AG1475" s="62" t="s">
        <v>427</v>
      </c>
      <c r="AH1475" s="35" t="s">
        <v>154</v>
      </c>
      <c r="AI1475" s="66"/>
      <c r="BX1475" s="107"/>
    </row>
    <row r="1476" spans="1:76" s="40" customFormat="1" ht="15.75" customHeight="1">
      <c r="A1476" s="117" t="str">
        <f>IF(液状化L1の有無="","","×")</f>
        <v>×</v>
      </c>
      <c r="B1476" s="100" t="s">
        <v>588</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513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542" t="s">
        <v>8</v>
      </c>
      <c r="D1479" s="543"/>
      <c r="E1479" s="543" t="s">
        <v>339</v>
      </c>
      <c r="F1479" s="543"/>
      <c r="G1479" s="543"/>
      <c r="H1479" s="544" t="s">
        <v>186</v>
      </c>
      <c r="I1479" s="544"/>
      <c r="J1479" s="544"/>
      <c r="K1479" s="543" t="s">
        <v>500</v>
      </c>
      <c r="L1479" s="543"/>
      <c r="M1479" s="543"/>
      <c r="N1479" s="546"/>
      <c r="O1479" s="473" t="s">
        <v>280</v>
      </c>
      <c r="P1479" s="226"/>
      <c r="Q1479" s="226"/>
      <c r="R1479" s="226"/>
      <c r="S1479" s="226"/>
      <c r="T1479" s="226"/>
      <c r="U1479" s="226" t="s">
        <v>493</v>
      </c>
      <c r="V1479" s="226"/>
      <c r="W1479" s="350"/>
      <c r="X1479" s="304" t="s">
        <v>545</v>
      </c>
      <c r="Y1479" s="226"/>
      <c r="Z1479" s="226"/>
      <c r="AA1479" s="226"/>
      <c r="AB1479" s="226"/>
      <c r="AC1479" s="226"/>
      <c r="AD1479" s="226"/>
      <c r="AE1479" s="226"/>
      <c r="AF1479" s="226"/>
      <c r="AG1479" s="226"/>
      <c r="AH1479" s="226"/>
      <c r="AI1479" s="344"/>
      <c r="AJ1479" s="53"/>
      <c r="AK1479" s="403" t="s">
        <v>423</v>
      </c>
      <c r="AL1479" s="355"/>
      <c r="AM1479" s="355"/>
      <c r="AN1479" s="355"/>
      <c r="BX1479" s="107"/>
    </row>
    <row r="1480" spans="1:76" s="40" customFormat="1" ht="15.75" customHeight="1">
      <c r="A1480" s="117" t="str">
        <f>IF(液状化L1の有無="","","×")</f>
        <v>×</v>
      </c>
      <c r="B1480" s="100"/>
      <c r="C1480" s="476"/>
      <c r="D1480" s="477"/>
      <c r="E1480" s="477"/>
      <c r="F1480" s="477"/>
      <c r="G1480" s="477"/>
      <c r="H1480" s="545"/>
      <c r="I1480" s="545"/>
      <c r="J1480" s="545"/>
      <c r="K1480" s="477"/>
      <c r="L1480" s="477"/>
      <c r="M1480" s="477"/>
      <c r="N1480" s="482"/>
      <c r="O1480" s="553" t="s">
        <v>482</v>
      </c>
      <c r="P1480" s="252"/>
      <c r="Q1480" s="252" t="s">
        <v>483</v>
      </c>
      <c r="R1480" s="252"/>
      <c r="S1480" s="252" t="s">
        <v>484</v>
      </c>
      <c r="T1480" s="252"/>
      <c r="U1480" s="270"/>
      <c r="V1480" s="270"/>
      <c r="W1480" s="354"/>
      <c r="X1480" s="558" t="s">
        <v>482</v>
      </c>
      <c r="Y1480" s="252"/>
      <c r="Z1480" s="252"/>
      <c r="AA1480" s="252"/>
      <c r="AB1480" s="252" t="s">
        <v>483</v>
      </c>
      <c r="AC1480" s="252"/>
      <c r="AD1480" s="252"/>
      <c r="AE1480" s="252"/>
      <c r="AF1480" s="252" t="s">
        <v>484</v>
      </c>
      <c r="AG1480" s="252"/>
      <c r="AH1480" s="252"/>
      <c r="AI1480" s="533"/>
      <c r="AJ1480" s="55"/>
      <c r="AK1480" s="300"/>
      <c r="AL1480" s="246"/>
      <c r="AM1480" s="246"/>
      <c r="AN1480" s="246"/>
      <c r="BX1480" s="107"/>
    </row>
    <row r="1481" spans="1:76" s="40" customFormat="1" ht="15.75" customHeight="1">
      <c r="A1481" s="117" t="str">
        <f>IF(液状化L1の有無="",IF(H1481="","×",""),"×")</f>
        <v>×</v>
      </c>
      <c r="B1481" s="100"/>
      <c r="C1481" s="304">
        <f>IF(D1227="","",D1227)</f>
        <v>2</v>
      </c>
      <c r="D1481" s="226"/>
      <c r="E1481" s="226" t="str">
        <f>IF(G1227="","",G1227)</f>
        <v>砂質土</v>
      </c>
      <c r="F1481" s="226"/>
      <c r="G1481" s="226"/>
      <c r="H1481" s="225">
        <f>IF(J1227="","",J1227)</f>
        <v>3.4200000762939453</v>
      </c>
      <c r="I1481" s="225"/>
      <c r="J1481" s="225"/>
      <c r="K1481" s="349">
        <f>AF1227*AD$1511*AK1481</f>
        <v>359.9</v>
      </c>
      <c r="L1481" s="349"/>
      <c r="M1481" s="349"/>
      <c r="N1481" s="567"/>
      <c r="O1481" s="387">
        <f>IF(E1481="","",IF(E1481="粘性土",1,CHOOSE(AJ$1161,X$1155,X$1156,X$1157)))</f>
        <v>1</v>
      </c>
      <c r="P1481" s="349"/>
      <c r="Q1481" s="349">
        <f>IF(E1481="","",IF(E1481="粘性土",1,CHOOSE(AJ$1161,AB$1155,AB$1156,AB$1157)))</f>
        <v>0.8</v>
      </c>
      <c r="R1481" s="349"/>
      <c r="S1481" s="349">
        <f>IF(E1481="","",IF(E1481="粘性土",1,CHOOSE(AJ$1161,AF$1155,AF$1156,AF$1157)))</f>
        <v>0.7</v>
      </c>
      <c r="T1481" s="349"/>
      <c r="U1481" s="571">
        <f>IF(E1481="","",IF(E1481="粘性土",1,AJ$1177))</f>
        <v>0.995</v>
      </c>
      <c r="V1481" s="572"/>
      <c r="W1481" s="573"/>
      <c r="X1481" s="556">
        <f>IF(E1481="","",ROUND(K1481*O1481*U1481,1))</f>
        <v>358.1</v>
      </c>
      <c r="Y1481" s="557"/>
      <c r="Z1481" s="557"/>
      <c r="AA1481" s="557"/>
      <c r="AB1481" s="556">
        <f>IF(E1481="","",ROUND(K1481*Q1481*U1481,1))</f>
        <v>286.5</v>
      </c>
      <c r="AC1481" s="557"/>
      <c r="AD1481" s="557"/>
      <c r="AE1481" s="557"/>
      <c r="AF1481" s="556">
        <f>IF(E1481="","",ROUND(K1481*S1481*U1481,1))</f>
        <v>250.7</v>
      </c>
      <c r="AG1481" s="557"/>
      <c r="AH1481" s="557"/>
      <c r="AI1481" s="559"/>
      <c r="AJ1481" s="84"/>
      <c r="AK1481" s="568">
        <f>R304</f>
        <v>1</v>
      </c>
      <c r="AL1481" s="225"/>
      <c r="AM1481" s="225"/>
      <c r="AN1481" s="225"/>
      <c r="BX1481" s="107"/>
    </row>
    <row r="1482" spans="1:76" s="40" customFormat="1" ht="15.75" customHeight="1">
      <c r="A1482" s="117" t="str">
        <f>A1481</f>
        <v>×</v>
      </c>
      <c r="B1482" s="100"/>
      <c r="C1482" s="265"/>
      <c r="D1482" s="266"/>
      <c r="E1482" s="266"/>
      <c r="F1482" s="266"/>
      <c r="G1482" s="266"/>
      <c r="H1482" s="231"/>
      <c r="I1482" s="231"/>
      <c r="J1482" s="231"/>
      <c r="K1482" s="264">
        <f>AF1228*AD$1511*AK1481</f>
        <v>648.4</v>
      </c>
      <c r="L1482" s="264"/>
      <c r="M1482" s="264"/>
      <c r="N1482" s="566"/>
      <c r="O1482" s="263">
        <f>O1481</f>
        <v>1</v>
      </c>
      <c r="P1482" s="264"/>
      <c r="Q1482" s="264">
        <f>Q1481</f>
        <v>0.8</v>
      </c>
      <c r="R1482" s="264"/>
      <c r="S1482" s="264">
        <f>S1481</f>
        <v>0.7</v>
      </c>
      <c r="T1482" s="264"/>
      <c r="U1482" s="560">
        <f>U1481</f>
        <v>0.995</v>
      </c>
      <c r="V1482" s="561"/>
      <c r="W1482" s="562"/>
      <c r="X1482" s="550">
        <f>IF(E1481="","",ROUND(K1482*O1482*U1482,1))</f>
        <v>645.20000000000005</v>
      </c>
      <c r="Y1482" s="551"/>
      <c r="Z1482" s="551"/>
      <c r="AA1482" s="551"/>
      <c r="AB1482" s="550">
        <f>IF(E1481="","",ROUND(K1482*Q1482*U1482,1))</f>
        <v>516.1</v>
      </c>
      <c r="AC1482" s="551"/>
      <c r="AD1482" s="551"/>
      <c r="AE1482" s="551"/>
      <c r="AF1482" s="550">
        <f>IF(E1481="","",ROUND(K1482*S1482*U1482,1))</f>
        <v>451.6</v>
      </c>
      <c r="AG1482" s="551"/>
      <c r="AH1482" s="551"/>
      <c r="AI1482" s="552"/>
      <c r="AJ1482" s="84"/>
      <c r="AK1482" s="569"/>
      <c r="AL1482" s="231"/>
      <c r="AM1482" s="231"/>
      <c r="AN1482" s="231"/>
      <c r="BX1482" s="107"/>
    </row>
    <row r="1483" spans="1:76" s="40" customFormat="1" ht="15.75" customHeight="1">
      <c r="A1483" s="117" t="str">
        <f>IF(液状化L1の有無="",IF(H1483="","×",""),"×")</f>
        <v>×</v>
      </c>
      <c r="B1483" s="100"/>
      <c r="C1483" s="265">
        <f>IF(D1229="","",D1229)</f>
        <v>3</v>
      </c>
      <c r="D1483" s="266"/>
      <c r="E1483" s="266" t="str">
        <f>IF(G1229="","",G1229)</f>
        <v>粘性土</v>
      </c>
      <c r="F1483" s="266"/>
      <c r="G1483" s="266"/>
      <c r="H1483" s="231">
        <f>IF(J1229="","",J1229)</f>
        <v>3.1500000953674316</v>
      </c>
      <c r="I1483" s="231"/>
      <c r="J1483" s="231"/>
      <c r="K1483" s="264">
        <f>AF1229*AD$1511*AK1483</f>
        <v>0</v>
      </c>
      <c r="L1483" s="264"/>
      <c r="M1483" s="264"/>
      <c r="N1483" s="566"/>
      <c r="O1483" s="263">
        <f>IF(E1483="","",IF(E1483="粘性土",1,CHOOSE(AJ$1161,X$1155,X$1156,X$1157)))</f>
        <v>1</v>
      </c>
      <c r="P1483" s="264"/>
      <c r="Q1483" s="264">
        <f>IF(E1483="","",IF(E1483="粘性土",1,CHOOSE(AJ$1161,AB$1155,AB$1156,AB$1157)))</f>
        <v>1</v>
      </c>
      <c r="R1483" s="264"/>
      <c r="S1483" s="264">
        <f>IF(E1483="","",IF(E1483="粘性土",1,CHOOSE(AJ$1161,AF$1155,AF$1156,AF$1157)))</f>
        <v>1</v>
      </c>
      <c r="T1483" s="264"/>
      <c r="U1483" s="560">
        <f>IF(E1483="","",IF(E1483="粘性土",1,AJ$1177))</f>
        <v>1</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1"/>
      <c r="AM1483" s="231"/>
      <c r="AN1483" s="231"/>
      <c r="BX1483" s="107"/>
    </row>
    <row r="1484" spans="1:76" s="40" customFormat="1" ht="15.75" customHeight="1">
      <c r="A1484" s="117" t="str">
        <f t="shared" ref="A1484" si="320">A1483</f>
        <v>×</v>
      </c>
      <c r="B1484" s="100"/>
      <c r="C1484" s="265"/>
      <c r="D1484" s="266"/>
      <c r="E1484" s="266"/>
      <c r="F1484" s="266"/>
      <c r="G1484" s="266"/>
      <c r="H1484" s="231"/>
      <c r="I1484" s="231"/>
      <c r="J1484" s="231"/>
      <c r="K1484" s="264">
        <f>AF1230*AD$1511*AK1483</f>
        <v>0</v>
      </c>
      <c r="L1484" s="264"/>
      <c r="M1484" s="264"/>
      <c r="N1484" s="566"/>
      <c r="O1484" s="263">
        <f>O1483</f>
        <v>1</v>
      </c>
      <c r="P1484" s="264"/>
      <c r="Q1484" s="264">
        <f>Q1483</f>
        <v>1</v>
      </c>
      <c r="R1484" s="264"/>
      <c r="S1484" s="264">
        <f>S1483</f>
        <v>1</v>
      </c>
      <c r="T1484" s="264"/>
      <c r="U1484" s="560">
        <f>U1483</f>
        <v>1</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1"/>
      <c r="AM1484" s="231"/>
      <c r="AN1484" s="231"/>
      <c r="BX1484" s="107"/>
    </row>
    <row r="1485" spans="1:76" s="40" customFormat="1" ht="15.75" customHeight="1">
      <c r="A1485" s="117" t="str">
        <f>IF(液状化L1の有無="",IF(H1485="","×",""),"×")</f>
        <v>×</v>
      </c>
      <c r="B1485" s="100"/>
      <c r="C1485" s="265">
        <f>IF(D1231="","",D1231)</f>
        <v>4</v>
      </c>
      <c r="D1485" s="266"/>
      <c r="E1485" s="266" t="str">
        <f>IF(G1231="","",G1231)</f>
        <v>粘性土</v>
      </c>
      <c r="F1485" s="266"/>
      <c r="G1485" s="266"/>
      <c r="H1485" s="231">
        <f>IF(J1231="","",J1231)</f>
        <v>5</v>
      </c>
      <c r="I1485" s="231"/>
      <c r="J1485" s="231"/>
      <c r="K1485" s="264">
        <f>AF1231*AD$1511*AK1485</f>
        <v>356.4</v>
      </c>
      <c r="L1485" s="264"/>
      <c r="M1485" s="264"/>
      <c r="N1485" s="566"/>
      <c r="O1485" s="263">
        <f>IF(E1485="","",IF(E1485="粘性土",1,CHOOSE(AJ$1161,X$1155,X$1156,X$1157)))</f>
        <v>1</v>
      </c>
      <c r="P1485" s="264"/>
      <c r="Q1485" s="264">
        <f>IF(E1485="","",IF(E1485="粘性土",1,CHOOSE(AJ$1161,AB$1155,AB$1156,AB$1157)))</f>
        <v>1</v>
      </c>
      <c r="R1485" s="264"/>
      <c r="S1485" s="264">
        <f>IF(E1485="","",IF(E1485="粘性土",1,CHOOSE(AJ$1161,AF$1155,AF$1156,AF$1157)))</f>
        <v>1</v>
      </c>
      <c r="T1485" s="264"/>
      <c r="U1485" s="560">
        <f>IF(E1485="","",IF(E1485="粘性土",1,AJ$1177))</f>
        <v>1</v>
      </c>
      <c r="V1485" s="561"/>
      <c r="W1485" s="562"/>
      <c r="X1485" s="550">
        <f>IF(E1485="","",ROUND(K1485*O1485*U1485,1))</f>
        <v>356.4</v>
      </c>
      <c r="Y1485" s="551"/>
      <c r="Z1485" s="551"/>
      <c r="AA1485" s="551"/>
      <c r="AB1485" s="550">
        <f>IF(E1485="","",ROUND(K1485*Q1485*U1485,1))</f>
        <v>356.4</v>
      </c>
      <c r="AC1485" s="551"/>
      <c r="AD1485" s="551"/>
      <c r="AE1485" s="551"/>
      <c r="AF1485" s="550">
        <f>IF(E1485="","",ROUND(K1485*S1485*U1485,1))</f>
        <v>356.4</v>
      </c>
      <c r="AG1485" s="551"/>
      <c r="AH1485" s="551"/>
      <c r="AI1485" s="552"/>
      <c r="AJ1485" s="84"/>
      <c r="AK1485" s="569">
        <f>R306</f>
        <v>1</v>
      </c>
      <c r="AL1485" s="231"/>
      <c r="AM1485" s="231"/>
      <c r="AN1485" s="231"/>
      <c r="BX1485" s="107"/>
    </row>
    <row r="1486" spans="1:76" s="40" customFormat="1" ht="15.75" customHeight="1">
      <c r="A1486" s="117" t="str">
        <f t="shared" ref="A1486" si="321">A1485</f>
        <v>×</v>
      </c>
      <c r="B1486" s="100"/>
      <c r="C1486" s="265"/>
      <c r="D1486" s="266"/>
      <c r="E1486" s="266"/>
      <c r="F1486" s="266"/>
      <c r="G1486" s="266"/>
      <c r="H1486" s="231"/>
      <c r="I1486" s="231"/>
      <c r="J1486" s="231"/>
      <c r="K1486" s="264">
        <f>AF1232*AD$1511*AK1485</f>
        <v>356.4</v>
      </c>
      <c r="L1486" s="264"/>
      <c r="M1486" s="264"/>
      <c r="N1486" s="566"/>
      <c r="O1486" s="263">
        <f>O1485</f>
        <v>1</v>
      </c>
      <c r="P1486" s="264"/>
      <c r="Q1486" s="264">
        <f>Q1485</f>
        <v>1</v>
      </c>
      <c r="R1486" s="264"/>
      <c r="S1486" s="264">
        <f>S1485</f>
        <v>1</v>
      </c>
      <c r="T1486" s="264"/>
      <c r="U1486" s="560">
        <f>U1485</f>
        <v>1</v>
      </c>
      <c r="V1486" s="561"/>
      <c r="W1486" s="562"/>
      <c r="X1486" s="550">
        <f>IF(E1485="","",ROUND(K1486*O1486*U1486,1))</f>
        <v>356.4</v>
      </c>
      <c r="Y1486" s="551"/>
      <c r="Z1486" s="551"/>
      <c r="AA1486" s="551"/>
      <c r="AB1486" s="550">
        <f>IF(E1485="","",ROUND(K1486*Q1486*U1486,1))</f>
        <v>356.4</v>
      </c>
      <c r="AC1486" s="551"/>
      <c r="AD1486" s="551"/>
      <c r="AE1486" s="551"/>
      <c r="AF1486" s="550">
        <f>IF(E1485="","",ROUND(K1486*S1486*U1486,1))</f>
        <v>356.4</v>
      </c>
      <c r="AG1486" s="551"/>
      <c r="AH1486" s="551"/>
      <c r="AI1486" s="552"/>
      <c r="AJ1486" s="84"/>
      <c r="AK1486" s="569"/>
      <c r="AL1486" s="231"/>
      <c r="AM1486" s="231"/>
      <c r="AN1486" s="231"/>
      <c r="BX1486" s="107"/>
    </row>
    <row r="1487" spans="1:76" s="40" customFormat="1" ht="15.75" customHeight="1">
      <c r="A1487" s="117" t="str">
        <f>IF(液状化L1の有無="",IF(H1487="","×",""),"×")</f>
        <v>×</v>
      </c>
      <c r="B1487" s="100"/>
      <c r="C1487" s="265">
        <f>IF(D1233="","",D1233)</f>
        <v>5</v>
      </c>
      <c r="D1487" s="266"/>
      <c r="E1487" s="266" t="str">
        <f>IF(G1233="","",G1233)</f>
        <v>粘性土</v>
      </c>
      <c r="F1487" s="266"/>
      <c r="G1487" s="266"/>
      <c r="H1487" s="231">
        <f>IF(J1233="","",J1233)</f>
        <v>5</v>
      </c>
      <c r="I1487" s="231"/>
      <c r="J1487" s="231"/>
      <c r="K1487" s="264">
        <f>AF1233*AD$1511*AK1487</f>
        <v>720.9</v>
      </c>
      <c r="L1487" s="264"/>
      <c r="M1487" s="264"/>
      <c r="N1487" s="566"/>
      <c r="O1487" s="263">
        <f>IF(E1487="","",IF(E1487="粘性土",1,CHOOSE(AJ$1161,X$1155,X$1156,X$1157)))</f>
        <v>1</v>
      </c>
      <c r="P1487" s="264"/>
      <c r="Q1487" s="264">
        <f>IF(E1487="","",IF(E1487="粘性土",1,CHOOSE(AJ$1161,AB$1155,AB$1156,AB$1157)))</f>
        <v>1</v>
      </c>
      <c r="R1487" s="264"/>
      <c r="S1487" s="264">
        <f>IF(E1487="","",IF(E1487="粘性土",1,CHOOSE(AJ$1161,AF$1155,AF$1156,AF$1157)))</f>
        <v>1</v>
      </c>
      <c r="T1487" s="264"/>
      <c r="U1487" s="560">
        <f>IF(E1487="","",IF(E1487="粘性土",1,AJ$1177))</f>
        <v>1</v>
      </c>
      <c r="V1487" s="561"/>
      <c r="W1487" s="562"/>
      <c r="X1487" s="550">
        <f>IF(E1487="","",ROUND(K1487*O1487*U1487,1))</f>
        <v>720.9</v>
      </c>
      <c r="Y1487" s="551"/>
      <c r="Z1487" s="551"/>
      <c r="AA1487" s="551"/>
      <c r="AB1487" s="550">
        <f>IF(E1487="","",ROUND(K1487*Q1487*U1487,1))</f>
        <v>720.9</v>
      </c>
      <c r="AC1487" s="551"/>
      <c r="AD1487" s="551"/>
      <c r="AE1487" s="551"/>
      <c r="AF1487" s="550">
        <f>IF(E1487="","",ROUND(K1487*S1487*U1487,1))</f>
        <v>720.9</v>
      </c>
      <c r="AG1487" s="551"/>
      <c r="AH1487" s="551"/>
      <c r="AI1487" s="552"/>
      <c r="AJ1487" s="84"/>
      <c r="AK1487" s="569">
        <f>R307</f>
        <v>1</v>
      </c>
      <c r="AL1487" s="231"/>
      <c r="AM1487" s="231"/>
      <c r="AN1487" s="231"/>
      <c r="BX1487" s="107"/>
    </row>
    <row r="1488" spans="1:76" s="40" customFormat="1" ht="15.75" customHeight="1">
      <c r="A1488" s="117" t="str">
        <f t="shared" ref="A1488" si="322">A1487</f>
        <v>×</v>
      </c>
      <c r="B1488" s="100"/>
      <c r="C1488" s="265"/>
      <c r="D1488" s="266"/>
      <c r="E1488" s="266"/>
      <c r="F1488" s="266"/>
      <c r="G1488" s="266"/>
      <c r="H1488" s="231"/>
      <c r="I1488" s="231"/>
      <c r="J1488" s="231"/>
      <c r="K1488" s="264">
        <f>AF1234*AD$1511*AK1487</f>
        <v>720.9</v>
      </c>
      <c r="L1488" s="264"/>
      <c r="M1488" s="264"/>
      <c r="N1488" s="566"/>
      <c r="O1488" s="263">
        <f>O1487</f>
        <v>1</v>
      </c>
      <c r="P1488" s="264"/>
      <c r="Q1488" s="264">
        <f>Q1487</f>
        <v>1</v>
      </c>
      <c r="R1488" s="264"/>
      <c r="S1488" s="264">
        <f>S1487</f>
        <v>1</v>
      </c>
      <c r="T1488" s="264"/>
      <c r="U1488" s="560">
        <f>U1487</f>
        <v>1</v>
      </c>
      <c r="V1488" s="561"/>
      <c r="W1488" s="562"/>
      <c r="X1488" s="550">
        <f>IF(E1487="","",ROUND(K1488*O1488*U1488,1))</f>
        <v>720.9</v>
      </c>
      <c r="Y1488" s="551"/>
      <c r="Z1488" s="551"/>
      <c r="AA1488" s="551"/>
      <c r="AB1488" s="550">
        <f>IF(E1487="","",ROUND(K1488*Q1488*U1488,1))</f>
        <v>720.9</v>
      </c>
      <c r="AC1488" s="551"/>
      <c r="AD1488" s="551"/>
      <c r="AE1488" s="551"/>
      <c r="AF1488" s="550">
        <f>IF(E1487="","",ROUND(K1488*S1488*U1488,1))</f>
        <v>720.9</v>
      </c>
      <c r="AG1488" s="551"/>
      <c r="AH1488" s="551"/>
      <c r="AI1488" s="552"/>
      <c r="AJ1488" s="84"/>
      <c r="AK1488" s="569"/>
      <c r="AL1488" s="231"/>
      <c r="AM1488" s="231"/>
      <c r="AN1488" s="231"/>
      <c r="BX1488" s="107"/>
    </row>
    <row r="1489" spans="1:76" s="40" customFormat="1" ht="15.75" customHeight="1">
      <c r="A1489" s="117" t="str">
        <f>IF(液状化L1の有無="",IF(H1489="","×",""),"×")</f>
        <v>×</v>
      </c>
      <c r="B1489" s="100"/>
      <c r="C1489" s="265">
        <f>IF(D1235="","",D1235)</f>
        <v>6</v>
      </c>
      <c r="D1489" s="266"/>
      <c r="E1489" s="266" t="str">
        <f>IF(G1235="","",G1235)</f>
        <v>粘性土</v>
      </c>
      <c r="F1489" s="266"/>
      <c r="G1489" s="266"/>
      <c r="H1489" s="231">
        <f>IF(J1235="","",J1235)</f>
        <v>5.1999998092651367</v>
      </c>
      <c r="I1489" s="231"/>
      <c r="J1489" s="231"/>
      <c r="K1489" s="264">
        <f>AF1235*AD$1511*AK1489</f>
        <v>1092.5999999999999</v>
      </c>
      <c r="L1489" s="264"/>
      <c r="M1489" s="264"/>
      <c r="N1489" s="566"/>
      <c r="O1489" s="263">
        <f>IF(E1489="","",IF(E1489="粘性土",1,CHOOSE(AJ$1161,X$1155,X$1156,X$1157)))</f>
        <v>1</v>
      </c>
      <c r="P1489" s="264"/>
      <c r="Q1489" s="264">
        <f>IF(E1489="","",IF(E1489="粘性土",1,CHOOSE(AJ$1161,AB$1155,AB$1156,AB$1157)))</f>
        <v>1</v>
      </c>
      <c r="R1489" s="264"/>
      <c r="S1489" s="264">
        <f>IF(E1489="","",IF(E1489="粘性土",1,CHOOSE(AJ$1161,AF$1155,AF$1156,AF$1157)))</f>
        <v>1</v>
      </c>
      <c r="T1489" s="264"/>
      <c r="U1489" s="560">
        <f>IF(E1489="","",IF(E1489="粘性土",1,AJ$1177))</f>
        <v>1</v>
      </c>
      <c r="V1489" s="561"/>
      <c r="W1489" s="562"/>
      <c r="X1489" s="550">
        <f>IF(E1489="","",ROUND(K1489*O1489*U1489,1))</f>
        <v>1092.5999999999999</v>
      </c>
      <c r="Y1489" s="551"/>
      <c r="Z1489" s="551"/>
      <c r="AA1489" s="551"/>
      <c r="AB1489" s="550">
        <f>IF(E1489="","",ROUND(K1489*Q1489*U1489,1))</f>
        <v>1092.5999999999999</v>
      </c>
      <c r="AC1489" s="551"/>
      <c r="AD1489" s="551"/>
      <c r="AE1489" s="551"/>
      <c r="AF1489" s="550">
        <f>IF(E1489="","",ROUND(K1489*S1489*U1489,1))</f>
        <v>1092.5999999999999</v>
      </c>
      <c r="AG1489" s="551"/>
      <c r="AH1489" s="551"/>
      <c r="AI1489" s="552"/>
      <c r="AJ1489" s="84"/>
      <c r="AK1489" s="569">
        <f>R308</f>
        <v>1</v>
      </c>
      <c r="AL1489" s="231"/>
      <c r="AM1489" s="231"/>
      <c r="AN1489" s="231"/>
      <c r="BX1489" s="107"/>
    </row>
    <row r="1490" spans="1:76" s="40" customFormat="1" ht="15.75" customHeight="1">
      <c r="A1490" s="117" t="str">
        <f t="shared" ref="A1490" si="323">A1489</f>
        <v>×</v>
      </c>
      <c r="B1490" s="100"/>
      <c r="C1490" s="265"/>
      <c r="D1490" s="266"/>
      <c r="E1490" s="266"/>
      <c r="F1490" s="266"/>
      <c r="G1490" s="266"/>
      <c r="H1490" s="231"/>
      <c r="I1490" s="231"/>
      <c r="J1490" s="231"/>
      <c r="K1490" s="264">
        <f>AF1236*AD$1511*AK1489</f>
        <v>1092.5999999999999</v>
      </c>
      <c r="L1490" s="264"/>
      <c r="M1490" s="264"/>
      <c r="N1490" s="566"/>
      <c r="O1490" s="263">
        <f>O1489</f>
        <v>1</v>
      </c>
      <c r="P1490" s="264"/>
      <c r="Q1490" s="264">
        <f>Q1489</f>
        <v>1</v>
      </c>
      <c r="R1490" s="264"/>
      <c r="S1490" s="264">
        <f>S1489</f>
        <v>1</v>
      </c>
      <c r="T1490" s="264"/>
      <c r="U1490" s="560">
        <f>U1489</f>
        <v>1</v>
      </c>
      <c r="V1490" s="561"/>
      <c r="W1490" s="562"/>
      <c r="X1490" s="550">
        <f>IF(E1489="","",ROUND(K1490*O1490*U1490,1))</f>
        <v>1092.5999999999999</v>
      </c>
      <c r="Y1490" s="551"/>
      <c r="Z1490" s="551"/>
      <c r="AA1490" s="551"/>
      <c r="AB1490" s="550">
        <f>IF(E1489="","",ROUND(K1490*Q1490*U1490,1))</f>
        <v>1092.5999999999999</v>
      </c>
      <c r="AC1490" s="551"/>
      <c r="AD1490" s="551"/>
      <c r="AE1490" s="551"/>
      <c r="AF1490" s="550">
        <f>IF(E1489="","",ROUND(K1490*S1490*U1490,1))</f>
        <v>1092.5999999999999</v>
      </c>
      <c r="AG1490" s="551"/>
      <c r="AH1490" s="551"/>
      <c r="AI1490" s="552"/>
      <c r="AJ1490" s="84"/>
      <c r="AK1490" s="569"/>
      <c r="AL1490" s="231"/>
      <c r="AM1490" s="231"/>
      <c r="AN1490" s="231"/>
      <c r="BX1490" s="107"/>
    </row>
    <row r="1491" spans="1:76" s="40" customFormat="1" ht="15.75" customHeight="1">
      <c r="A1491" s="117" t="str">
        <f>IF(液状化L1の有無="",IF(H1491="","×",""),"×")</f>
        <v>×</v>
      </c>
      <c r="B1491" s="100"/>
      <c r="C1491" s="265">
        <f>IF(D1237="","",D1237)</f>
        <v>7</v>
      </c>
      <c r="D1491" s="266"/>
      <c r="E1491" s="266" t="str">
        <f>IF(G1237="","",G1237)</f>
        <v>粘性土</v>
      </c>
      <c r="F1491" s="266"/>
      <c r="G1491" s="266"/>
      <c r="H1491" s="231">
        <f>IF(J1237="","",J1237)</f>
        <v>2.5499999523162842</v>
      </c>
      <c r="I1491" s="231"/>
      <c r="J1491" s="231"/>
      <c r="K1491" s="264">
        <f>AF1237*AD$1511*AK1491</f>
        <v>288</v>
      </c>
      <c r="L1491" s="264"/>
      <c r="M1491" s="264"/>
      <c r="N1491" s="566"/>
      <c r="O1491" s="263">
        <f>IF(E1491="","",IF(E1491="粘性土",1,CHOOSE(AJ$1161,X$1155,X$1156,X$1157)))</f>
        <v>1</v>
      </c>
      <c r="P1491" s="264"/>
      <c r="Q1491" s="264">
        <f>IF(E1491="","",IF(E1491="粘性土",1,CHOOSE(AJ$1161,AB$1155,AB$1156,AB$1157)))</f>
        <v>1</v>
      </c>
      <c r="R1491" s="264"/>
      <c r="S1491" s="264">
        <f>IF(E1491="","",IF(E1491="粘性土",1,CHOOSE(AJ$1161,AF$1155,AF$1156,AF$1157)))</f>
        <v>1</v>
      </c>
      <c r="T1491" s="264"/>
      <c r="U1491" s="560">
        <f>IF(E1491="","",IF(E1491="粘性土",1,AJ$1177))</f>
        <v>1</v>
      </c>
      <c r="V1491" s="561"/>
      <c r="W1491" s="562"/>
      <c r="X1491" s="550">
        <f>IF(E1491="","",ROUND(K1491*O1491*U1491,1))</f>
        <v>288</v>
      </c>
      <c r="Y1491" s="551"/>
      <c r="Z1491" s="551"/>
      <c r="AA1491" s="551"/>
      <c r="AB1491" s="550">
        <f>IF(E1491="","",ROUND(K1491*Q1491*U1491,1))</f>
        <v>288</v>
      </c>
      <c r="AC1491" s="551"/>
      <c r="AD1491" s="551"/>
      <c r="AE1491" s="551"/>
      <c r="AF1491" s="550">
        <f>IF(E1491="","",ROUND(K1491*S1491*U1491,1))</f>
        <v>288</v>
      </c>
      <c r="AG1491" s="551"/>
      <c r="AH1491" s="551"/>
      <c r="AI1491" s="552"/>
      <c r="AJ1491" s="84"/>
      <c r="AK1491" s="569">
        <f>R309</f>
        <v>1</v>
      </c>
      <c r="AL1491" s="231"/>
      <c r="AM1491" s="231"/>
      <c r="AN1491" s="231"/>
      <c r="BX1491" s="107"/>
    </row>
    <row r="1492" spans="1:76" s="40" customFormat="1" ht="15.75" customHeight="1">
      <c r="A1492" s="117" t="str">
        <f t="shared" ref="A1492" si="324">A1491</f>
        <v>×</v>
      </c>
      <c r="B1492" s="100"/>
      <c r="C1492" s="265"/>
      <c r="D1492" s="266"/>
      <c r="E1492" s="266"/>
      <c r="F1492" s="266"/>
      <c r="G1492" s="266"/>
      <c r="H1492" s="231"/>
      <c r="I1492" s="231"/>
      <c r="J1492" s="231"/>
      <c r="K1492" s="264">
        <f>AF1238*AD$1511*AK1491</f>
        <v>288</v>
      </c>
      <c r="L1492" s="264"/>
      <c r="M1492" s="264"/>
      <c r="N1492" s="566"/>
      <c r="O1492" s="263">
        <f>O1491</f>
        <v>1</v>
      </c>
      <c r="P1492" s="264"/>
      <c r="Q1492" s="264">
        <f>Q1491</f>
        <v>1</v>
      </c>
      <c r="R1492" s="264"/>
      <c r="S1492" s="264">
        <f>S1491</f>
        <v>1</v>
      </c>
      <c r="T1492" s="264"/>
      <c r="U1492" s="560">
        <f>U1491</f>
        <v>1</v>
      </c>
      <c r="V1492" s="561"/>
      <c r="W1492" s="562"/>
      <c r="X1492" s="550">
        <f>IF(E1491="","",ROUND(K1492*O1492*U1492,1))</f>
        <v>288</v>
      </c>
      <c r="Y1492" s="551"/>
      <c r="Z1492" s="551"/>
      <c r="AA1492" s="551"/>
      <c r="AB1492" s="550">
        <f>IF(E1491="","",ROUND(K1492*Q1492*U1492,1))</f>
        <v>288</v>
      </c>
      <c r="AC1492" s="551"/>
      <c r="AD1492" s="551"/>
      <c r="AE1492" s="551"/>
      <c r="AF1492" s="550">
        <f>IF(E1491="","",ROUND(K1492*S1492*U1492,1))</f>
        <v>288</v>
      </c>
      <c r="AG1492" s="551"/>
      <c r="AH1492" s="551"/>
      <c r="AI1492" s="552"/>
      <c r="AJ1492" s="84"/>
      <c r="AK1492" s="569"/>
      <c r="AL1492" s="231"/>
      <c r="AM1492" s="231"/>
      <c r="AN1492" s="231"/>
      <c r="BX1492" s="107"/>
    </row>
    <row r="1493" spans="1:76" s="40" customFormat="1" ht="15.75" customHeight="1">
      <c r="A1493" s="117" t="str">
        <f>IF(液状化L1の有無="",IF(H1493="","×",""),"×")</f>
        <v>×</v>
      </c>
      <c r="B1493" s="100"/>
      <c r="C1493" s="265">
        <f>IF(D1239="","",D1239)</f>
        <v>8</v>
      </c>
      <c r="D1493" s="266"/>
      <c r="E1493" s="266" t="str">
        <f>IF(G1239="","",G1239)</f>
        <v>粘性土</v>
      </c>
      <c r="F1493" s="266"/>
      <c r="G1493" s="266"/>
      <c r="H1493" s="231">
        <f>IF(J1239="","",J1239)</f>
        <v>3.7799999713897705</v>
      </c>
      <c r="I1493" s="231"/>
      <c r="J1493" s="231"/>
      <c r="K1493" s="264">
        <f>AF1239*AD$1511*AK1493</f>
        <v>891</v>
      </c>
      <c r="L1493" s="264"/>
      <c r="M1493" s="264"/>
      <c r="N1493" s="566"/>
      <c r="O1493" s="263">
        <f>IF(E1493="","",IF(E1493="粘性土",1,CHOOSE(AJ$1161,X$1155,X$1156,X$1157)))</f>
        <v>1</v>
      </c>
      <c r="P1493" s="264"/>
      <c r="Q1493" s="264">
        <f>IF(E1493="","",IF(E1493="粘性土",1,CHOOSE(AJ$1161,AB$1155,AB$1156,AB$1157)))</f>
        <v>1</v>
      </c>
      <c r="R1493" s="264"/>
      <c r="S1493" s="264">
        <f>IF(E1493="","",IF(E1493="粘性土",1,CHOOSE(AJ$1161,AF$1155,AF$1156,AF$1157)))</f>
        <v>1</v>
      </c>
      <c r="T1493" s="264"/>
      <c r="U1493" s="560">
        <f>IF(E1493="","",IF(E1493="粘性土",1,AJ$1177))</f>
        <v>1</v>
      </c>
      <c r="V1493" s="561"/>
      <c r="W1493" s="562"/>
      <c r="X1493" s="550">
        <f>IF(E1493="","",ROUND(K1493*O1493*U1493,1))</f>
        <v>891</v>
      </c>
      <c r="Y1493" s="551"/>
      <c r="Z1493" s="551"/>
      <c r="AA1493" s="551"/>
      <c r="AB1493" s="550">
        <f>IF(E1493="","",ROUND(K1493*Q1493*U1493,1))</f>
        <v>891</v>
      </c>
      <c r="AC1493" s="551"/>
      <c r="AD1493" s="551"/>
      <c r="AE1493" s="551"/>
      <c r="AF1493" s="550">
        <f>IF(E1493="","",ROUND(K1493*S1493*U1493,1))</f>
        <v>891</v>
      </c>
      <c r="AG1493" s="551"/>
      <c r="AH1493" s="551"/>
      <c r="AI1493" s="552"/>
      <c r="AJ1493" s="84"/>
      <c r="AK1493" s="569">
        <f>R310</f>
        <v>1</v>
      </c>
      <c r="AL1493" s="231"/>
      <c r="AM1493" s="231"/>
      <c r="AN1493" s="231"/>
      <c r="BX1493" s="107"/>
    </row>
    <row r="1494" spans="1:76" s="40" customFormat="1" ht="15.75" customHeight="1">
      <c r="A1494" s="117" t="str">
        <f t="shared" ref="A1494" si="325">A1493</f>
        <v>×</v>
      </c>
      <c r="B1494" s="100"/>
      <c r="C1494" s="265"/>
      <c r="D1494" s="266"/>
      <c r="E1494" s="266"/>
      <c r="F1494" s="266"/>
      <c r="G1494" s="266"/>
      <c r="H1494" s="231"/>
      <c r="I1494" s="231"/>
      <c r="J1494" s="231"/>
      <c r="K1494" s="264">
        <f>AF1240*AD$1511*AK1493</f>
        <v>891</v>
      </c>
      <c r="L1494" s="264"/>
      <c r="M1494" s="264"/>
      <c r="N1494" s="566"/>
      <c r="O1494" s="263">
        <f>O1493</f>
        <v>1</v>
      </c>
      <c r="P1494" s="264"/>
      <c r="Q1494" s="264">
        <f>Q1493</f>
        <v>1</v>
      </c>
      <c r="R1494" s="264"/>
      <c r="S1494" s="264">
        <f>S1493</f>
        <v>1</v>
      </c>
      <c r="T1494" s="264"/>
      <c r="U1494" s="560">
        <f>U1493</f>
        <v>1</v>
      </c>
      <c r="V1494" s="561"/>
      <c r="W1494" s="562"/>
      <c r="X1494" s="550">
        <f>IF(E1493="","",ROUND(K1494*O1494*U1494,1))</f>
        <v>891</v>
      </c>
      <c r="Y1494" s="551"/>
      <c r="Z1494" s="551"/>
      <c r="AA1494" s="551"/>
      <c r="AB1494" s="550">
        <f>IF(E1493="","",ROUND(K1494*Q1494*U1494,1))</f>
        <v>891</v>
      </c>
      <c r="AC1494" s="551"/>
      <c r="AD1494" s="551"/>
      <c r="AE1494" s="551"/>
      <c r="AF1494" s="550">
        <f>IF(E1493="","",ROUND(K1494*S1494*U1494,1))</f>
        <v>891</v>
      </c>
      <c r="AG1494" s="551"/>
      <c r="AH1494" s="551"/>
      <c r="AI1494" s="552"/>
      <c r="AJ1494" s="84"/>
      <c r="AK1494" s="569"/>
      <c r="AL1494" s="231"/>
      <c r="AM1494" s="231"/>
      <c r="AN1494" s="231"/>
      <c r="BX1494" s="107"/>
    </row>
    <row r="1495" spans="1:76" s="40" customFormat="1" ht="15.75" customHeight="1">
      <c r="A1495" s="117" t="str">
        <f>IF(液状化L1の有無="",IF(H1495="","×",""),"×")</f>
        <v>×</v>
      </c>
      <c r="B1495" s="100"/>
      <c r="C1495" s="265">
        <f>IF(D1241="","",D1241)</f>
        <v>9</v>
      </c>
      <c r="D1495" s="266"/>
      <c r="E1495" s="266" t="str">
        <f>IF(G1241="","",G1241)</f>
        <v>砂礫</v>
      </c>
      <c r="F1495" s="266"/>
      <c r="G1495" s="266"/>
      <c r="H1495" s="231">
        <f>IF(J1241="","",J1241)</f>
        <v>1.8999999761581421</v>
      </c>
      <c r="I1495" s="231"/>
      <c r="J1495" s="231"/>
      <c r="K1495" s="264">
        <f>AF1241*AD$1511*AK1495</f>
        <v>2391.6</v>
      </c>
      <c r="L1495" s="264"/>
      <c r="M1495" s="264"/>
      <c r="N1495" s="566"/>
      <c r="O1495" s="263">
        <f>IF(E1495="","",IF(E1495="粘性土",1,CHOOSE(AJ$1161,X$1155,X$1156,X$1157)))</f>
        <v>1</v>
      </c>
      <c r="P1495" s="264"/>
      <c r="Q1495" s="264">
        <f>IF(E1495="","",IF(E1495="粘性土",1,CHOOSE(AJ$1161,AB$1155,AB$1156,AB$1157)))</f>
        <v>0.8</v>
      </c>
      <c r="R1495" s="264"/>
      <c r="S1495" s="264">
        <f>IF(E1495="","",IF(E1495="粘性土",1,CHOOSE(AJ$1161,AF$1155,AF$1156,AF$1157)))</f>
        <v>0.7</v>
      </c>
      <c r="T1495" s="264"/>
      <c r="U1495" s="560">
        <f>IF(E1495="","",IF(E1495="粘性土",1,AJ$1177))</f>
        <v>0.995</v>
      </c>
      <c r="V1495" s="561"/>
      <c r="W1495" s="562"/>
      <c r="X1495" s="550">
        <f>IF(E1495="","",ROUND(K1495*O1495*U1495,1))</f>
        <v>2379.6</v>
      </c>
      <c r="Y1495" s="551"/>
      <c r="Z1495" s="551"/>
      <c r="AA1495" s="551"/>
      <c r="AB1495" s="550">
        <f>IF(E1495="","",ROUND(K1495*Q1495*U1495,1))</f>
        <v>1903.7</v>
      </c>
      <c r="AC1495" s="551"/>
      <c r="AD1495" s="551"/>
      <c r="AE1495" s="551"/>
      <c r="AF1495" s="550">
        <f>IF(E1495="","",ROUND(K1495*S1495*U1495,1))</f>
        <v>1665.7</v>
      </c>
      <c r="AG1495" s="551"/>
      <c r="AH1495" s="551"/>
      <c r="AI1495" s="552"/>
      <c r="AJ1495" s="84"/>
      <c r="AK1495" s="569">
        <f>R311</f>
        <v>1</v>
      </c>
      <c r="AL1495" s="231"/>
      <c r="AM1495" s="231"/>
      <c r="AN1495" s="231"/>
      <c r="BX1495" s="107"/>
    </row>
    <row r="1496" spans="1:76" s="40" customFormat="1" ht="15.75" customHeight="1">
      <c r="A1496" s="117" t="str">
        <f t="shared" ref="A1496" si="326">A1495</f>
        <v>×</v>
      </c>
      <c r="B1496" s="100"/>
      <c r="C1496" s="265"/>
      <c r="D1496" s="266"/>
      <c r="E1496" s="266"/>
      <c r="F1496" s="266"/>
      <c r="G1496" s="266"/>
      <c r="H1496" s="231"/>
      <c r="I1496" s="231"/>
      <c r="J1496" s="231"/>
      <c r="K1496" s="264">
        <f>AF1242*AD$1511*AK1495</f>
        <v>2601.9</v>
      </c>
      <c r="L1496" s="264"/>
      <c r="M1496" s="264"/>
      <c r="N1496" s="566"/>
      <c r="O1496" s="263">
        <f>O1495</f>
        <v>1</v>
      </c>
      <c r="P1496" s="264"/>
      <c r="Q1496" s="264">
        <f>Q1495</f>
        <v>0.8</v>
      </c>
      <c r="R1496" s="264"/>
      <c r="S1496" s="264">
        <f>S1495</f>
        <v>0.7</v>
      </c>
      <c r="T1496" s="264"/>
      <c r="U1496" s="560">
        <f>U1495</f>
        <v>0.995</v>
      </c>
      <c r="V1496" s="561"/>
      <c r="W1496" s="562"/>
      <c r="X1496" s="550">
        <f>IF(E1495="","",ROUND(K1496*O1496*U1496,1))</f>
        <v>2588.9</v>
      </c>
      <c r="Y1496" s="551"/>
      <c r="Z1496" s="551"/>
      <c r="AA1496" s="551"/>
      <c r="AB1496" s="550">
        <f>IF(E1495="","",ROUND(K1496*Q1496*U1496,1))</f>
        <v>2071.1</v>
      </c>
      <c r="AC1496" s="551"/>
      <c r="AD1496" s="551"/>
      <c r="AE1496" s="551"/>
      <c r="AF1496" s="550">
        <f>IF(E1495="","",ROUND(K1496*S1496*U1496,1))</f>
        <v>1812.2</v>
      </c>
      <c r="AG1496" s="551"/>
      <c r="AH1496" s="551"/>
      <c r="AI1496" s="552"/>
      <c r="AJ1496" s="84"/>
      <c r="AK1496" s="569"/>
      <c r="AL1496" s="231"/>
      <c r="AM1496" s="231"/>
      <c r="AN1496" s="231"/>
      <c r="BX1496" s="107"/>
    </row>
    <row r="1497" spans="1:76" s="40" customFormat="1" ht="15.75" customHeight="1">
      <c r="A1497" s="117" t="str">
        <f>IF(液状化L1の有無="",IF(H1497="","×",""),"×")</f>
        <v>×</v>
      </c>
      <c r="B1497" s="100"/>
      <c r="C1497" s="265" t="str">
        <f>IF(D1243="","",D1243)</f>
        <v/>
      </c>
      <c r="D1497" s="266"/>
      <c r="E1497" s="266" t="str">
        <f>IF(G1243="","",G1243)</f>
        <v/>
      </c>
      <c r="F1497" s="266"/>
      <c r="G1497" s="266"/>
      <c r="H1497" s="231" t="str">
        <f>IF(J1243="","",J1243)</f>
        <v/>
      </c>
      <c r="I1497" s="231"/>
      <c r="J1497" s="231"/>
      <c r="K1497" s="264">
        <f>AF1243*AD$1511*AK1497</f>
        <v>0</v>
      </c>
      <c r="L1497" s="264"/>
      <c r="M1497" s="264"/>
      <c r="N1497" s="566"/>
      <c r="O1497" s="263" t="str">
        <f>IF(E1497="","",IF(E1497="粘性土",1,CHOOSE(AJ$1161,X$1155,X$1156,X$1157)))</f>
        <v/>
      </c>
      <c r="P1497" s="264"/>
      <c r="Q1497" s="264" t="str">
        <f>IF(E1497="","",IF(E1497="粘性土",1,CHOOSE(AJ$1161,AB$1155,AB$1156,AB$1157)))</f>
        <v/>
      </c>
      <c r="R1497" s="264"/>
      <c r="S1497" s="264" t="str">
        <f>IF(E1497="","",IF(E1497="粘性土",1,CHOOSE(AJ$1161,AF$1155,AF$1156,AF$1157)))</f>
        <v/>
      </c>
      <c r="T1497" s="264"/>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1"/>
      <c r="AM1497" s="231"/>
      <c r="AN1497" s="231"/>
      <c r="BX1497" s="107"/>
    </row>
    <row r="1498" spans="1:76" s="40" customFormat="1" ht="15.75" customHeight="1">
      <c r="A1498" s="117" t="str">
        <f t="shared" ref="A1498" si="327">A1497</f>
        <v>×</v>
      </c>
      <c r="B1498" s="100"/>
      <c r="C1498" s="265"/>
      <c r="D1498" s="266"/>
      <c r="E1498" s="266"/>
      <c r="F1498" s="266"/>
      <c r="G1498" s="266"/>
      <c r="H1498" s="231"/>
      <c r="I1498" s="231"/>
      <c r="J1498" s="231"/>
      <c r="K1498" s="264">
        <f>AF1244*AD$1511*AK1497</f>
        <v>0</v>
      </c>
      <c r="L1498" s="264"/>
      <c r="M1498" s="264"/>
      <c r="N1498" s="566"/>
      <c r="O1498" s="263" t="str">
        <f>O1497</f>
        <v/>
      </c>
      <c r="P1498" s="264"/>
      <c r="Q1498" s="264" t="str">
        <f>Q1497</f>
        <v/>
      </c>
      <c r="R1498" s="264"/>
      <c r="S1498" s="264" t="str">
        <f>S1497</f>
        <v/>
      </c>
      <c r="T1498" s="264"/>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1"/>
      <c r="AM1498" s="231"/>
      <c r="AN1498" s="231"/>
      <c r="BX1498" s="107"/>
    </row>
    <row r="1499" spans="1:76" s="40" customFormat="1" ht="15.75" customHeight="1">
      <c r="A1499" s="117" t="str">
        <f>IF(液状化L1の有無="",IF(H1499="","×",""),"×")</f>
        <v>×</v>
      </c>
      <c r="B1499" s="100"/>
      <c r="C1499" s="265" t="str">
        <f>IF(D1245="","",D1245)</f>
        <v/>
      </c>
      <c r="D1499" s="266"/>
      <c r="E1499" s="266" t="str">
        <f>IF(G1245="","",G1245)</f>
        <v/>
      </c>
      <c r="F1499" s="266"/>
      <c r="G1499" s="266"/>
      <c r="H1499" s="231" t="str">
        <f>IF(J1245="","",J1245)</f>
        <v/>
      </c>
      <c r="I1499" s="231"/>
      <c r="J1499" s="231"/>
      <c r="K1499" s="264">
        <f>AF1245*AD$1511*AK1499</f>
        <v>0</v>
      </c>
      <c r="L1499" s="264"/>
      <c r="M1499" s="264"/>
      <c r="N1499" s="566"/>
      <c r="O1499" s="263" t="str">
        <f>IF(E1499="","",IF(E1499="粘性土",1,CHOOSE(AJ$1161,X$1155,X$1156,X$1157)))</f>
        <v/>
      </c>
      <c r="P1499" s="264"/>
      <c r="Q1499" s="264" t="str">
        <f>IF(E1499="","",IF(E1499="粘性土",1,CHOOSE(AJ$1161,AB$1155,AB$1156,AB$1157)))</f>
        <v/>
      </c>
      <c r="R1499" s="264"/>
      <c r="S1499" s="264" t="str">
        <f>IF(E1499="","",IF(E1499="粘性土",1,CHOOSE(AJ$1161,AF$1155,AF$1156,AF$1157)))</f>
        <v/>
      </c>
      <c r="T1499" s="264"/>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1"/>
      <c r="AM1499" s="231"/>
      <c r="AN1499" s="231"/>
      <c r="BX1499" s="107"/>
    </row>
    <row r="1500" spans="1:76" s="40" customFormat="1" ht="15.75" customHeight="1">
      <c r="A1500" s="117" t="str">
        <f t="shared" ref="A1500" si="328">A1499</f>
        <v>×</v>
      </c>
      <c r="B1500" s="100"/>
      <c r="C1500" s="265"/>
      <c r="D1500" s="266"/>
      <c r="E1500" s="266"/>
      <c r="F1500" s="266"/>
      <c r="G1500" s="266"/>
      <c r="H1500" s="231"/>
      <c r="I1500" s="231"/>
      <c r="J1500" s="231"/>
      <c r="K1500" s="264">
        <f>AF1246*AD$1511*AK1499</f>
        <v>0</v>
      </c>
      <c r="L1500" s="264"/>
      <c r="M1500" s="264"/>
      <c r="N1500" s="566"/>
      <c r="O1500" s="263" t="str">
        <f>O1499</f>
        <v/>
      </c>
      <c r="P1500" s="264"/>
      <c r="Q1500" s="264" t="str">
        <f>Q1499</f>
        <v/>
      </c>
      <c r="R1500" s="264"/>
      <c r="S1500" s="264" t="str">
        <f>S1499</f>
        <v/>
      </c>
      <c r="T1500" s="264"/>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1"/>
      <c r="AM1500" s="231"/>
      <c r="AN1500" s="231"/>
      <c r="BX1500" s="107"/>
    </row>
    <row r="1501" spans="1:76" s="40" customFormat="1" ht="15.75" customHeight="1">
      <c r="A1501" s="117" t="str">
        <f>IF(液状化L1の有無="",IF(H1501="","×",""),"×")</f>
        <v>×</v>
      </c>
      <c r="B1501" s="100"/>
      <c r="C1501" s="265" t="str">
        <f>IF(D1247="","",D1247)</f>
        <v/>
      </c>
      <c r="D1501" s="266"/>
      <c r="E1501" s="266" t="str">
        <f>IF(G1247="","",G1247)</f>
        <v/>
      </c>
      <c r="F1501" s="266"/>
      <c r="G1501" s="266"/>
      <c r="H1501" s="231" t="str">
        <f>IF(J1247="","",J1247)</f>
        <v/>
      </c>
      <c r="I1501" s="231"/>
      <c r="J1501" s="231"/>
      <c r="K1501" s="264">
        <f>AF1247*AD$1511*AK1501</f>
        <v>0</v>
      </c>
      <c r="L1501" s="264"/>
      <c r="M1501" s="264"/>
      <c r="N1501" s="566"/>
      <c r="O1501" s="263" t="str">
        <f>IF(E1501="","",IF(E1501="粘性土",1,CHOOSE(AJ$1161,X$1155,X$1156,X$1157)))</f>
        <v/>
      </c>
      <c r="P1501" s="264"/>
      <c r="Q1501" s="264" t="str">
        <f>IF(E1501="","",IF(E1501="粘性土",1,CHOOSE(AJ$1161,AB$1155,AB$1156,AB$1157)))</f>
        <v/>
      </c>
      <c r="R1501" s="264"/>
      <c r="S1501" s="264" t="str">
        <f>IF(E1501="","",IF(E1501="粘性土",1,CHOOSE(AJ$1161,AF$1155,AF$1156,AF$1157)))</f>
        <v/>
      </c>
      <c r="T1501" s="264"/>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1"/>
      <c r="AM1501" s="231"/>
      <c r="AN1501" s="231"/>
      <c r="BX1501" s="107"/>
    </row>
    <row r="1502" spans="1:76" s="40" customFormat="1" ht="15.75" customHeight="1">
      <c r="A1502" s="117" t="str">
        <f t="shared" ref="A1502" si="329">A1501</f>
        <v>×</v>
      </c>
      <c r="B1502" s="100"/>
      <c r="C1502" s="265"/>
      <c r="D1502" s="266"/>
      <c r="E1502" s="266"/>
      <c r="F1502" s="266"/>
      <c r="G1502" s="266"/>
      <c r="H1502" s="231"/>
      <c r="I1502" s="231"/>
      <c r="J1502" s="231"/>
      <c r="K1502" s="264">
        <f>AF1248*AD$1511*AK1501</f>
        <v>0</v>
      </c>
      <c r="L1502" s="264"/>
      <c r="M1502" s="264"/>
      <c r="N1502" s="566"/>
      <c r="O1502" s="263" t="str">
        <f>O1501</f>
        <v/>
      </c>
      <c r="P1502" s="264"/>
      <c r="Q1502" s="264" t="str">
        <f>Q1501</f>
        <v/>
      </c>
      <c r="R1502" s="264"/>
      <c r="S1502" s="264" t="str">
        <f>S1501</f>
        <v/>
      </c>
      <c r="T1502" s="264"/>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1"/>
      <c r="AM1502" s="231"/>
      <c r="AN1502" s="231"/>
      <c r="BX1502" s="107"/>
    </row>
    <row r="1503" spans="1:76" s="40" customFormat="1" ht="15.75" customHeight="1">
      <c r="A1503" s="117" t="str">
        <f>IF(液状化L1の有無="",IF(H1503="","×",""),"×")</f>
        <v>×</v>
      </c>
      <c r="B1503" s="100"/>
      <c r="C1503" s="265" t="str">
        <f>IF(D1249="","",D1249)</f>
        <v/>
      </c>
      <c r="D1503" s="266"/>
      <c r="E1503" s="266" t="str">
        <f>IF(G1249="","",G1249)</f>
        <v/>
      </c>
      <c r="F1503" s="266"/>
      <c r="G1503" s="266"/>
      <c r="H1503" s="231" t="str">
        <f>IF(J1249="","",J1249)</f>
        <v/>
      </c>
      <c r="I1503" s="231"/>
      <c r="J1503" s="231"/>
      <c r="K1503" s="264">
        <f>AF1249*AD$1511*AK1503</f>
        <v>0</v>
      </c>
      <c r="L1503" s="264"/>
      <c r="M1503" s="264"/>
      <c r="N1503" s="566"/>
      <c r="O1503" s="263" t="str">
        <f>IF(E1503="","",IF(E1503="粘性土",1,CHOOSE(AJ$1161,X$1155,X$1156,X$1157)))</f>
        <v/>
      </c>
      <c r="P1503" s="264"/>
      <c r="Q1503" s="264" t="str">
        <f>IF(E1503="","",IF(E1503="粘性土",1,CHOOSE(AJ$1161,AB$1155,AB$1156,AB$1157)))</f>
        <v/>
      </c>
      <c r="R1503" s="264"/>
      <c r="S1503" s="264" t="str">
        <f>IF(E1503="","",IF(E1503="粘性土",1,CHOOSE(AJ$1161,AF$1155,AF$1156,AF$1157)))</f>
        <v/>
      </c>
      <c r="T1503" s="264"/>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1"/>
      <c r="AM1503" s="231"/>
      <c r="AN1503" s="231"/>
      <c r="BX1503" s="107"/>
    </row>
    <row r="1504" spans="1:76" s="40" customFormat="1" ht="15.75" customHeight="1">
      <c r="A1504" s="117" t="str">
        <f t="shared" ref="A1504" si="330">A1503</f>
        <v>×</v>
      </c>
      <c r="B1504" s="100"/>
      <c r="C1504" s="265"/>
      <c r="D1504" s="266"/>
      <c r="E1504" s="266"/>
      <c r="F1504" s="266"/>
      <c r="G1504" s="266"/>
      <c r="H1504" s="231"/>
      <c r="I1504" s="231"/>
      <c r="J1504" s="231"/>
      <c r="K1504" s="264">
        <f>AF1250*AD$1511*AK1503</f>
        <v>0</v>
      </c>
      <c r="L1504" s="264"/>
      <c r="M1504" s="264"/>
      <c r="N1504" s="566"/>
      <c r="O1504" s="263" t="str">
        <f>O1503</f>
        <v/>
      </c>
      <c r="P1504" s="264"/>
      <c r="Q1504" s="264" t="str">
        <f>Q1503</f>
        <v/>
      </c>
      <c r="R1504" s="264"/>
      <c r="S1504" s="264" t="str">
        <f>S1503</f>
        <v/>
      </c>
      <c r="T1504" s="264"/>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1"/>
      <c r="AM1504" s="231"/>
      <c r="AN1504" s="231"/>
      <c r="BX1504" s="107"/>
    </row>
    <row r="1505" spans="1:76" s="40" customFormat="1" ht="15.75" customHeight="1">
      <c r="A1505" s="117" t="str">
        <f>IF(液状化L1の有無="",IF(H1505="","×",""),"×")</f>
        <v>×</v>
      </c>
      <c r="B1505" s="100"/>
      <c r="C1505" s="265" t="str">
        <f>IF(D1251="","",D1251)</f>
        <v/>
      </c>
      <c r="D1505" s="266"/>
      <c r="E1505" s="266" t="str">
        <f>IF(G1251="","",G1251)</f>
        <v/>
      </c>
      <c r="F1505" s="266"/>
      <c r="G1505" s="266"/>
      <c r="H1505" s="231" t="str">
        <f>IF(J1251="","",J1251)</f>
        <v/>
      </c>
      <c r="I1505" s="231"/>
      <c r="J1505" s="231"/>
      <c r="K1505" s="264">
        <f>AF1251*AD$1511*AK1505</f>
        <v>0</v>
      </c>
      <c r="L1505" s="264"/>
      <c r="M1505" s="264"/>
      <c r="N1505" s="566"/>
      <c r="O1505" s="263" t="str">
        <f>IF(E1505="","",IF(E1505="粘性土",1,CHOOSE(AJ$1161,X$1155,X$1156,X$1157)))</f>
        <v/>
      </c>
      <c r="P1505" s="264"/>
      <c r="Q1505" s="264" t="str">
        <f>IF(E1505="","",IF(E1505="粘性土",1,CHOOSE(AJ$1161,AB$1155,AB$1156,AB$1157)))</f>
        <v/>
      </c>
      <c r="R1505" s="264"/>
      <c r="S1505" s="264" t="str">
        <f>IF(E1505="","",IF(E1505="粘性土",1,CHOOSE(AJ$1161,AF$1155,AF$1156,AF$1157)))</f>
        <v/>
      </c>
      <c r="T1505" s="264"/>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1"/>
      <c r="AM1505" s="231"/>
      <c r="AN1505" s="231"/>
      <c r="BX1505" s="107"/>
    </row>
    <row r="1506" spans="1:76" s="40" customFormat="1" ht="15.75" customHeight="1">
      <c r="A1506" s="117" t="str">
        <f t="shared" ref="A1506" si="331">A1505</f>
        <v>×</v>
      </c>
      <c r="B1506" s="100"/>
      <c r="C1506" s="265"/>
      <c r="D1506" s="266"/>
      <c r="E1506" s="266"/>
      <c r="F1506" s="266"/>
      <c r="G1506" s="266"/>
      <c r="H1506" s="231"/>
      <c r="I1506" s="231"/>
      <c r="J1506" s="231"/>
      <c r="K1506" s="264">
        <f>AF1252*AD$1511*AK1505</f>
        <v>0</v>
      </c>
      <c r="L1506" s="264"/>
      <c r="M1506" s="264"/>
      <c r="N1506" s="566"/>
      <c r="O1506" s="263" t="str">
        <f>O1505</f>
        <v/>
      </c>
      <c r="P1506" s="264"/>
      <c r="Q1506" s="264" t="str">
        <f>Q1505</f>
        <v/>
      </c>
      <c r="R1506" s="264"/>
      <c r="S1506" s="264" t="str">
        <f>S1505</f>
        <v/>
      </c>
      <c r="T1506" s="264"/>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1"/>
      <c r="AM1506" s="231"/>
      <c r="AN1506" s="231"/>
      <c r="BX1506" s="107"/>
    </row>
    <row r="1507" spans="1:76" s="40" customFormat="1" ht="15.75" customHeight="1">
      <c r="A1507" s="117" t="str">
        <f>IF(液状化L1の有無="",IF(H1507="","×",""),"×")</f>
        <v>×</v>
      </c>
      <c r="B1507" s="100"/>
      <c r="C1507" s="265" t="str">
        <f>IF(D1253="","",D1253)</f>
        <v/>
      </c>
      <c r="D1507" s="266"/>
      <c r="E1507" s="266" t="str">
        <f>IF(G1253="","",G1253)</f>
        <v/>
      </c>
      <c r="F1507" s="266"/>
      <c r="G1507" s="266"/>
      <c r="H1507" s="231" t="str">
        <f>IF(J1253="","",J1253)</f>
        <v/>
      </c>
      <c r="I1507" s="231"/>
      <c r="J1507" s="231"/>
      <c r="K1507" s="264">
        <f>AF1253*AD$1511*AK1507</f>
        <v>0</v>
      </c>
      <c r="L1507" s="264"/>
      <c r="M1507" s="264"/>
      <c r="N1507" s="566"/>
      <c r="O1507" s="263" t="str">
        <f>IF(E1507="","",IF(E1507="粘性土",1,CHOOSE(AJ$1161,X$1155,X$1156,X$1157)))</f>
        <v/>
      </c>
      <c r="P1507" s="264"/>
      <c r="Q1507" s="264" t="str">
        <f>IF(E1507="","",IF(E1507="粘性土",1,CHOOSE(AJ$1161,AB$1155,AB$1156,AB$1157)))</f>
        <v/>
      </c>
      <c r="R1507" s="264"/>
      <c r="S1507" s="264" t="str">
        <f>IF(E1507="","",IF(E1507="粘性土",1,CHOOSE(AJ$1161,AF$1155,AF$1156,AF$1157)))</f>
        <v/>
      </c>
      <c r="T1507" s="264"/>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1"/>
      <c r="AM1507" s="231"/>
      <c r="AN1507" s="231"/>
      <c r="BX1507" s="107"/>
    </row>
    <row r="1508" spans="1:76" s="40" customFormat="1" ht="15.75" customHeight="1">
      <c r="A1508" s="117" t="str">
        <f t="shared" ref="A1508" si="332">A1507</f>
        <v>×</v>
      </c>
      <c r="B1508" s="100"/>
      <c r="C1508" s="265"/>
      <c r="D1508" s="266"/>
      <c r="E1508" s="266"/>
      <c r="F1508" s="266"/>
      <c r="G1508" s="266"/>
      <c r="H1508" s="231"/>
      <c r="I1508" s="231"/>
      <c r="J1508" s="231"/>
      <c r="K1508" s="264">
        <f>AF1254*AD$1511*AK1507</f>
        <v>0</v>
      </c>
      <c r="L1508" s="264"/>
      <c r="M1508" s="264"/>
      <c r="N1508" s="566"/>
      <c r="O1508" s="263" t="str">
        <f>O1507</f>
        <v/>
      </c>
      <c r="P1508" s="264"/>
      <c r="Q1508" s="264" t="str">
        <f>Q1507</f>
        <v/>
      </c>
      <c r="R1508" s="264"/>
      <c r="S1508" s="264" t="str">
        <f>S1507</f>
        <v/>
      </c>
      <c r="T1508" s="264"/>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1"/>
      <c r="AM1508" s="231"/>
      <c r="AN1508" s="231"/>
      <c r="BX1508" s="107"/>
    </row>
    <row r="1509" spans="1:76" s="40" customFormat="1" ht="15.75" customHeight="1">
      <c r="A1509" s="117" t="str">
        <f>IF(液状化L1の有無="",IF(H1509="","×",""),"×")</f>
        <v>×</v>
      </c>
      <c r="B1509" s="100"/>
      <c r="C1509" s="265" t="str">
        <f>IF(D1255="","",D1255)</f>
        <v/>
      </c>
      <c r="D1509" s="266"/>
      <c r="E1509" s="266" t="str">
        <f>IF(G1255="","",G1255)</f>
        <v/>
      </c>
      <c r="F1509" s="266"/>
      <c r="G1509" s="266"/>
      <c r="H1509" s="231" t="str">
        <f>IF(J1255="","",J1255)</f>
        <v/>
      </c>
      <c r="I1509" s="231"/>
      <c r="J1509" s="231"/>
      <c r="K1509" s="264">
        <f>AF1255*AD$1511*AK1509</f>
        <v>0</v>
      </c>
      <c r="L1509" s="264"/>
      <c r="M1509" s="264"/>
      <c r="N1509" s="566"/>
      <c r="O1509" s="263" t="str">
        <f>IF(E1509="","",IF(E1509="粘性土",1,CHOOSE(AJ$1161,X$1155,X$1156,X$1157)))</f>
        <v/>
      </c>
      <c r="P1509" s="264"/>
      <c r="Q1509" s="264" t="str">
        <f>IF(E1509="","",IF(E1509="粘性土",1,CHOOSE(AJ$1161,AB$1155,AB$1156,AB$1157)))</f>
        <v/>
      </c>
      <c r="R1509" s="264"/>
      <c r="S1509" s="264" t="str">
        <f>IF(E1509="","",IF(E1509="粘性土",1,CHOOSE(AJ$1161,AF$1155,AF$1156,AF$1157)))</f>
        <v/>
      </c>
      <c r="T1509" s="264"/>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1"/>
      <c r="AM1509" s="231"/>
      <c r="AN1509" s="231"/>
      <c r="BX1509" s="107"/>
    </row>
    <row r="1510" spans="1:76" s="40" customFormat="1" ht="15.75" customHeight="1">
      <c r="A1510" s="117" t="str">
        <f t="shared" ref="A1510" si="333">A1509</f>
        <v>×</v>
      </c>
      <c r="B1510" s="100"/>
      <c r="C1510" s="269"/>
      <c r="D1510" s="270"/>
      <c r="E1510" s="270"/>
      <c r="F1510" s="270"/>
      <c r="G1510" s="270"/>
      <c r="H1510" s="252"/>
      <c r="I1510" s="252"/>
      <c r="J1510" s="252"/>
      <c r="K1510" s="347">
        <f>AF1256*AD$1511*AK1509</f>
        <v>0</v>
      </c>
      <c r="L1510" s="347"/>
      <c r="M1510" s="347"/>
      <c r="N1510" s="570"/>
      <c r="O1510" s="500" t="str">
        <f>O1509</f>
        <v/>
      </c>
      <c r="P1510" s="347"/>
      <c r="Q1510" s="347" t="str">
        <f>Q1509</f>
        <v/>
      </c>
      <c r="R1510" s="347"/>
      <c r="S1510" s="347" t="str">
        <f>S1509</f>
        <v/>
      </c>
      <c r="T1510" s="347"/>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2"/>
      <c r="AM1510" s="252"/>
      <c r="AN1510" s="252"/>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498</v>
      </c>
      <c r="AC1511" s="35" t="s">
        <v>26</v>
      </c>
      <c r="AD1511" s="439">
        <f>杭先端径</f>
        <v>1</v>
      </c>
      <c r="AE1511" s="439"/>
      <c r="AF1511" s="439"/>
      <c r="AG1511" s="62" t="s">
        <v>427</v>
      </c>
      <c r="AH1511" s="35" t="s">
        <v>154</v>
      </c>
      <c r="AI1511" s="66"/>
      <c r="BX1511" s="107"/>
    </row>
    <row r="1512" spans="1:76" s="107" customFormat="1" ht="15.75" customHeight="1">
      <c r="A1512" s="116" t="str">
        <f>IF(液状化L2の有無="","","×")</f>
        <v/>
      </c>
      <c r="B1512" s="100" t="s">
        <v>588</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542" t="s">
        <v>8</v>
      </c>
      <c r="D1515" s="543"/>
      <c r="E1515" s="543" t="s">
        <v>339</v>
      </c>
      <c r="F1515" s="543"/>
      <c r="G1515" s="543"/>
      <c r="H1515" s="544" t="s">
        <v>186</v>
      </c>
      <c r="I1515" s="544"/>
      <c r="J1515" s="544"/>
      <c r="K1515" s="543" t="s">
        <v>500</v>
      </c>
      <c r="L1515" s="543"/>
      <c r="M1515" s="543"/>
      <c r="N1515" s="546"/>
      <c r="O1515" s="473" t="s">
        <v>280</v>
      </c>
      <c r="P1515" s="226"/>
      <c r="Q1515" s="226"/>
      <c r="R1515" s="226"/>
      <c r="S1515" s="226"/>
      <c r="T1515" s="226"/>
      <c r="U1515" s="226" t="s">
        <v>493</v>
      </c>
      <c r="V1515" s="226"/>
      <c r="W1515" s="350"/>
      <c r="X1515" s="304" t="s">
        <v>545</v>
      </c>
      <c r="Y1515" s="226"/>
      <c r="Z1515" s="226"/>
      <c r="AA1515" s="226"/>
      <c r="AB1515" s="226"/>
      <c r="AC1515" s="226"/>
      <c r="AD1515" s="226"/>
      <c r="AE1515" s="226"/>
      <c r="AF1515" s="226"/>
      <c r="AG1515" s="226"/>
      <c r="AH1515" s="226"/>
      <c r="AI1515" s="344"/>
      <c r="AJ1515" s="53"/>
      <c r="AK1515" s="403" t="s">
        <v>423</v>
      </c>
      <c r="AL1515" s="355"/>
      <c r="AM1515" s="355"/>
      <c r="AN1515" s="355"/>
      <c r="BX1515" s="107"/>
    </row>
    <row r="1516" spans="1:76" s="40" customFormat="1" ht="15.75" customHeight="1">
      <c r="A1516" s="116" t="str">
        <f>IF(液状化L2の有無="","","×")</f>
        <v/>
      </c>
      <c r="B1516" s="100"/>
      <c r="C1516" s="476"/>
      <c r="D1516" s="477"/>
      <c r="E1516" s="477"/>
      <c r="F1516" s="477"/>
      <c r="G1516" s="477"/>
      <c r="H1516" s="545"/>
      <c r="I1516" s="545"/>
      <c r="J1516" s="545"/>
      <c r="K1516" s="477"/>
      <c r="L1516" s="477"/>
      <c r="M1516" s="477"/>
      <c r="N1516" s="482"/>
      <c r="O1516" s="553" t="s">
        <v>482</v>
      </c>
      <c r="P1516" s="252"/>
      <c r="Q1516" s="252" t="s">
        <v>483</v>
      </c>
      <c r="R1516" s="252"/>
      <c r="S1516" s="252" t="s">
        <v>484</v>
      </c>
      <c r="T1516" s="252"/>
      <c r="U1516" s="270"/>
      <c r="V1516" s="270"/>
      <c r="W1516" s="354"/>
      <c r="X1516" s="558" t="s">
        <v>482</v>
      </c>
      <c r="Y1516" s="252"/>
      <c r="Z1516" s="252"/>
      <c r="AA1516" s="252"/>
      <c r="AB1516" s="252" t="s">
        <v>483</v>
      </c>
      <c r="AC1516" s="252"/>
      <c r="AD1516" s="252"/>
      <c r="AE1516" s="252"/>
      <c r="AF1516" s="252" t="s">
        <v>484</v>
      </c>
      <c r="AG1516" s="252"/>
      <c r="AH1516" s="252"/>
      <c r="AI1516" s="533"/>
      <c r="AJ1516" s="55"/>
      <c r="AK1516" s="300"/>
      <c r="AL1516" s="246"/>
      <c r="AM1516" s="246"/>
      <c r="AN1516" s="246"/>
      <c r="BX1516" s="107"/>
    </row>
    <row r="1517" spans="1:76" s="40" customFormat="1" ht="15.75" customHeight="1">
      <c r="A1517" s="116" t="str">
        <f>IF(液状化L2の有無="",IF(H1517="","×",""),"×")</f>
        <v/>
      </c>
      <c r="B1517" s="100"/>
      <c r="C1517" s="304">
        <f>IF(D1227="","",D1227)</f>
        <v>2</v>
      </c>
      <c r="D1517" s="226"/>
      <c r="E1517" s="226" t="str">
        <f>IF(G1227="","",G1227)</f>
        <v>砂質土</v>
      </c>
      <c r="F1517" s="226"/>
      <c r="G1517" s="226"/>
      <c r="H1517" s="225">
        <f>IF(J1227="","",J1227)</f>
        <v>3.4200000762939453</v>
      </c>
      <c r="I1517" s="225"/>
      <c r="J1517" s="225"/>
      <c r="K1517" s="349">
        <f>AF1227*AD$1547*AK1517</f>
        <v>0</v>
      </c>
      <c r="L1517" s="349"/>
      <c r="M1517" s="349"/>
      <c r="N1517" s="567"/>
      <c r="O1517" s="387">
        <f>IF(E1517="","",IF(E1517="粘性土",1,CHOOSE(AJ$1161,X$1155,X$1156,X$1157)))</f>
        <v>1</v>
      </c>
      <c r="P1517" s="349"/>
      <c r="Q1517" s="349">
        <f>IF(E1517="","",IF(E1517="粘性土",1,CHOOSE(AJ$1161,AB$1155,AB$1156,AB$1157)))</f>
        <v>0.8</v>
      </c>
      <c r="R1517" s="349"/>
      <c r="S1517" s="349">
        <f>IF(E1517="","",IF(E1517="粘性土",1,CHOOSE(AJ$1161,AF$1155,AF$1156,AF$1157)))</f>
        <v>0.7</v>
      </c>
      <c r="T1517" s="349"/>
      <c r="U1517" s="571">
        <f>IF(E1517="","",IF(E1517="粘性土",1,AJ$1177))</f>
        <v>0.995</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0</v>
      </c>
      <c r="AL1517" s="225"/>
      <c r="AM1517" s="225"/>
      <c r="AN1517" s="225"/>
      <c r="BX1517" s="107"/>
    </row>
    <row r="1518" spans="1:76" s="40" customFormat="1" ht="15.75" customHeight="1">
      <c r="A1518" s="116" t="str">
        <f>A1517</f>
        <v/>
      </c>
      <c r="B1518" s="100"/>
      <c r="C1518" s="265"/>
      <c r="D1518" s="266"/>
      <c r="E1518" s="266"/>
      <c r="F1518" s="266"/>
      <c r="G1518" s="266"/>
      <c r="H1518" s="231"/>
      <c r="I1518" s="231"/>
      <c r="J1518" s="231"/>
      <c r="K1518" s="264">
        <f>AF1228*AD$1547*AK1517</f>
        <v>0</v>
      </c>
      <c r="L1518" s="264"/>
      <c r="M1518" s="264"/>
      <c r="N1518" s="566"/>
      <c r="O1518" s="263">
        <f>O1517</f>
        <v>1</v>
      </c>
      <c r="P1518" s="264"/>
      <c r="Q1518" s="264">
        <f>Q1517</f>
        <v>0.8</v>
      </c>
      <c r="R1518" s="264"/>
      <c r="S1518" s="264">
        <f>S1517</f>
        <v>0.7</v>
      </c>
      <c r="T1518" s="264"/>
      <c r="U1518" s="560">
        <f>U1517</f>
        <v>0.995</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1"/>
      <c r="AM1518" s="231"/>
      <c r="AN1518" s="231"/>
      <c r="BX1518" s="107"/>
    </row>
    <row r="1519" spans="1:76" s="40" customFormat="1" ht="15.75" customHeight="1">
      <c r="A1519" s="116" t="str">
        <f>IF(液状化L2の有無="",IF(H1519="","×",""),"×")</f>
        <v/>
      </c>
      <c r="B1519" s="100"/>
      <c r="C1519" s="265">
        <f>IF(D1229="","",D1229)</f>
        <v>3</v>
      </c>
      <c r="D1519" s="266"/>
      <c r="E1519" s="266" t="str">
        <f>IF(G1229="","",G1229)</f>
        <v>粘性土</v>
      </c>
      <c r="F1519" s="266"/>
      <c r="G1519" s="266"/>
      <c r="H1519" s="231">
        <f>IF(J1229="","",J1229)</f>
        <v>3.1500000953674316</v>
      </c>
      <c r="I1519" s="231"/>
      <c r="J1519" s="231"/>
      <c r="K1519" s="264">
        <f>AF1229*AD$1547*AK1519</f>
        <v>0</v>
      </c>
      <c r="L1519" s="264"/>
      <c r="M1519" s="264"/>
      <c r="N1519" s="566"/>
      <c r="O1519" s="263">
        <f>IF(E1519="","",IF(E1519="粘性土",1,CHOOSE(AJ$1161,X$1155,X$1156,X$1157)))</f>
        <v>1</v>
      </c>
      <c r="P1519" s="264"/>
      <c r="Q1519" s="264">
        <f>IF(E1519="","",IF(E1519="粘性土",1,CHOOSE(AJ$1161,AB$1155,AB$1156,AB$1157)))</f>
        <v>1</v>
      </c>
      <c r="R1519" s="264"/>
      <c r="S1519" s="264">
        <f>IF(E1519="","",IF(E1519="粘性土",1,CHOOSE(AJ$1161,AF$1155,AF$1156,AF$1157)))</f>
        <v>1</v>
      </c>
      <c r="T1519" s="264"/>
      <c r="U1519" s="560">
        <f>IF(E1519="","",IF(E1519="粘性土",1,AJ$1177))</f>
        <v>1</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1"/>
      <c r="AM1519" s="231"/>
      <c r="AN1519" s="231"/>
      <c r="BX1519" s="107"/>
    </row>
    <row r="1520" spans="1:76" s="40" customFormat="1" ht="15.75" customHeight="1">
      <c r="A1520" s="116" t="str">
        <f t="shared" ref="A1520" si="334">A1519</f>
        <v/>
      </c>
      <c r="B1520" s="100"/>
      <c r="C1520" s="265"/>
      <c r="D1520" s="266"/>
      <c r="E1520" s="266"/>
      <c r="F1520" s="266"/>
      <c r="G1520" s="266"/>
      <c r="H1520" s="231"/>
      <c r="I1520" s="231"/>
      <c r="J1520" s="231"/>
      <c r="K1520" s="264">
        <f>AF1230*AD$1547*AK1519</f>
        <v>0</v>
      </c>
      <c r="L1520" s="264"/>
      <c r="M1520" s="264"/>
      <c r="N1520" s="566"/>
      <c r="O1520" s="263">
        <f>O1519</f>
        <v>1</v>
      </c>
      <c r="P1520" s="264"/>
      <c r="Q1520" s="264">
        <f>Q1519</f>
        <v>1</v>
      </c>
      <c r="R1520" s="264"/>
      <c r="S1520" s="264">
        <f>S1519</f>
        <v>1</v>
      </c>
      <c r="T1520" s="264"/>
      <c r="U1520" s="560">
        <f>U1519</f>
        <v>1</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1"/>
      <c r="AM1520" s="231"/>
      <c r="AN1520" s="231"/>
      <c r="BX1520" s="107"/>
    </row>
    <row r="1521" spans="1:76" s="40" customFormat="1" ht="15.75" customHeight="1">
      <c r="A1521" s="116" t="str">
        <f>IF(液状化L2の有無="",IF(H1521="","×",""),"×")</f>
        <v/>
      </c>
      <c r="B1521" s="100"/>
      <c r="C1521" s="265">
        <f>IF(D1231="","",D1231)</f>
        <v>4</v>
      </c>
      <c r="D1521" s="266"/>
      <c r="E1521" s="266" t="str">
        <f>IF(G1231="","",G1231)</f>
        <v>粘性土</v>
      </c>
      <c r="F1521" s="266"/>
      <c r="G1521" s="266"/>
      <c r="H1521" s="231">
        <f>IF(J1231="","",J1231)</f>
        <v>5</v>
      </c>
      <c r="I1521" s="231"/>
      <c r="J1521" s="231"/>
      <c r="K1521" s="264">
        <f>AF1231*AD$1547*AK1521</f>
        <v>356.4</v>
      </c>
      <c r="L1521" s="264"/>
      <c r="M1521" s="264"/>
      <c r="N1521" s="566"/>
      <c r="O1521" s="263">
        <f>IF(E1521="","",IF(E1521="粘性土",1,CHOOSE(AJ$1161,X$1155,X$1156,X$1157)))</f>
        <v>1</v>
      </c>
      <c r="P1521" s="264"/>
      <c r="Q1521" s="264">
        <f>IF(E1521="","",IF(E1521="粘性土",1,CHOOSE(AJ$1161,AB$1155,AB$1156,AB$1157)))</f>
        <v>1</v>
      </c>
      <c r="R1521" s="264"/>
      <c r="S1521" s="264">
        <f>IF(E1521="","",IF(E1521="粘性土",1,CHOOSE(AJ$1161,AF$1155,AF$1156,AF$1157)))</f>
        <v>1</v>
      </c>
      <c r="T1521" s="264"/>
      <c r="U1521" s="560">
        <f>IF(E1521="","",IF(E1521="粘性土",1,AJ$1177))</f>
        <v>1</v>
      </c>
      <c r="V1521" s="561"/>
      <c r="W1521" s="562"/>
      <c r="X1521" s="550">
        <f>IF(E1521="","",ROUND(K1521*O1521*U1521,1))</f>
        <v>356.4</v>
      </c>
      <c r="Y1521" s="551"/>
      <c r="Z1521" s="551"/>
      <c r="AA1521" s="551"/>
      <c r="AB1521" s="550">
        <f>IF(E1521="","",ROUND(K1521*Q1521*U1521,1))</f>
        <v>356.4</v>
      </c>
      <c r="AC1521" s="551"/>
      <c r="AD1521" s="551"/>
      <c r="AE1521" s="551"/>
      <c r="AF1521" s="550">
        <f>IF(E1521="","",ROUND(K1521*S1521*U1521,1))</f>
        <v>356.4</v>
      </c>
      <c r="AG1521" s="551"/>
      <c r="AH1521" s="551"/>
      <c r="AI1521" s="552"/>
      <c r="AJ1521" s="84"/>
      <c r="AK1521" s="569">
        <f>R328</f>
        <v>1</v>
      </c>
      <c r="AL1521" s="231"/>
      <c r="AM1521" s="231"/>
      <c r="AN1521" s="231"/>
      <c r="BX1521" s="107"/>
    </row>
    <row r="1522" spans="1:76" s="40" customFormat="1" ht="15.75" customHeight="1">
      <c r="A1522" s="116" t="str">
        <f t="shared" ref="A1522" si="335">A1521</f>
        <v/>
      </c>
      <c r="B1522" s="100"/>
      <c r="C1522" s="265"/>
      <c r="D1522" s="266"/>
      <c r="E1522" s="266"/>
      <c r="F1522" s="266"/>
      <c r="G1522" s="266"/>
      <c r="H1522" s="231"/>
      <c r="I1522" s="231"/>
      <c r="J1522" s="231"/>
      <c r="K1522" s="264">
        <f>AF1232*AD$1547*AK1521</f>
        <v>356.4</v>
      </c>
      <c r="L1522" s="264"/>
      <c r="M1522" s="264"/>
      <c r="N1522" s="566"/>
      <c r="O1522" s="263">
        <f>O1521</f>
        <v>1</v>
      </c>
      <c r="P1522" s="264"/>
      <c r="Q1522" s="264">
        <f>Q1521</f>
        <v>1</v>
      </c>
      <c r="R1522" s="264"/>
      <c r="S1522" s="264">
        <f>S1521</f>
        <v>1</v>
      </c>
      <c r="T1522" s="264"/>
      <c r="U1522" s="560">
        <f>U1521</f>
        <v>1</v>
      </c>
      <c r="V1522" s="561"/>
      <c r="W1522" s="562"/>
      <c r="X1522" s="550">
        <f>IF(E1521="","",ROUND(K1522*O1522*U1522,1))</f>
        <v>356.4</v>
      </c>
      <c r="Y1522" s="551"/>
      <c r="Z1522" s="551"/>
      <c r="AA1522" s="551"/>
      <c r="AB1522" s="550">
        <f>IF(E1521="","",ROUND(K1522*Q1522*U1522,1))</f>
        <v>356.4</v>
      </c>
      <c r="AC1522" s="551"/>
      <c r="AD1522" s="551"/>
      <c r="AE1522" s="551"/>
      <c r="AF1522" s="550">
        <f>IF(E1521="","",ROUND(K1522*S1522*U1522,1))</f>
        <v>356.4</v>
      </c>
      <c r="AG1522" s="551"/>
      <c r="AH1522" s="551"/>
      <c r="AI1522" s="552"/>
      <c r="AJ1522" s="84"/>
      <c r="AK1522" s="569"/>
      <c r="AL1522" s="231"/>
      <c r="AM1522" s="231"/>
      <c r="AN1522" s="231"/>
      <c r="BX1522" s="107"/>
    </row>
    <row r="1523" spans="1:76" s="40" customFormat="1" ht="15.75" customHeight="1">
      <c r="A1523" s="116" t="str">
        <f>IF(液状化L2の有無="",IF(H1523="","×",""),"×")</f>
        <v/>
      </c>
      <c r="B1523" s="100"/>
      <c r="C1523" s="265">
        <f>IF(D1233="","",D1233)</f>
        <v>5</v>
      </c>
      <c r="D1523" s="266"/>
      <c r="E1523" s="266" t="str">
        <f>IF(G1233="","",G1233)</f>
        <v>粘性土</v>
      </c>
      <c r="F1523" s="266"/>
      <c r="G1523" s="266"/>
      <c r="H1523" s="231">
        <f>IF(J1233="","",J1233)</f>
        <v>5</v>
      </c>
      <c r="I1523" s="231"/>
      <c r="J1523" s="231"/>
      <c r="K1523" s="264">
        <f>AF1233*AD$1547*AK1523</f>
        <v>720.9</v>
      </c>
      <c r="L1523" s="264"/>
      <c r="M1523" s="264"/>
      <c r="N1523" s="566"/>
      <c r="O1523" s="263">
        <f>IF(E1523="","",IF(E1523="粘性土",1,CHOOSE(AJ$1161,X$1155,X$1156,X$1157)))</f>
        <v>1</v>
      </c>
      <c r="P1523" s="264"/>
      <c r="Q1523" s="264">
        <f>IF(E1523="","",IF(E1523="粘性土",1,CHOOSE(AJ$1161,AB$1155,AB$1156,AB$1157)))</f>
        <v>1</v>
      </c>
      <c r="R1523" s="264"/>
      <c r="S1523" s="264">
        <f>IF(E1523="","",IF(E1523="粘性土",1,CHOOSE(AJ$1161,AF$1155,AF$1156,AF$1157)))</f>
        <v>1</v>
      </c>
      <c r="T1523" s="264"/>
      <c r="U1523" s="560">
        <f>IF(E1523="","",IF(E1523="粘性土",1,AJ$1177))</f>
        <v>1</v>
      </c>
      <c r="V1523" s="561"/>
      <c r="W1523" s="562"/>
      <c r="X1523" s="550">
        <f>IF(E1523="","",ROUND(K1523*O1523*U1523,1))</f>
        <v>720.9</v>
      </c>
      <c r="Y1523" s="551"/>
      <c r="Z1523" s="551"/>
      <c r="AA1523" s="551"/>
      <c r="AB1523" s="550">
        <f>IF(E1523="","",ROUND(K1523*Q1523*U1523,1))</f>
        <v>720.9</v>
      </c>
      <c r="AC1523" s="551"/>
      <c r="AD1523" s="551"/>
      <c r="AE1523" s="551"/>
      <c r="AF1523" s="550">
        <f>IF(E1523="","",ROUND(K1523*S1523*U1523,1))</f>
        <v>720.9</v>
      </c>
      <c r="AG1523" s="551"/>
      <c r="AH1523" s="551"/>
      <c r="AI1523" s="552"/>
      <c r="AJ1523" s="84"/>
      <c r="AK1523" s="569">
        <f>R329</f>
        <v>1</v>
      </c>
      <c r="AL1523" s="231"/>
      <c r="AM1523" s="231"/>
      <c r="AN1523" s="231"/>
      <c r="BX1523" s="107"/>
    </row>
    <row r="1524" spans="1:76" s="40" customFormat="1" ht="15.75" customHeight="1">
      <c r="A1524" s="116" t="str">
        <f t="shared" ref="A1524" si="336">A1523</f>
        <v/>
      </c>
      <c r="B1524" s="100"/>
      <c r="C1524" s="265"/>
      <c r="D1524" s="266"/>
      <c r="E1524" s="266"/>
      <c r="F1524" s="266"/>
      <c r="G1524" s="266"/>
      <c r="H1524" s="231"/>
      <c r="I1524" s="231"/>
      <c r="J1524" s="231"/>
      <c r="K1524" s="264">
        <f>AF1234*AD$1547*AK1523</f>
        <v>720.9</v>
      </c>
      <c r="L1524" s="264"/>
      <c r="M1524" s="264"/>
      <c r="N1524" s="566"/>
      <c r="O1524" s="263">
        <f>O1523</f>
        <v>1</v>
      </c>
      <c r="P1524" s="264"/>
      <c r="Q1524" s="264">
        <f>Q1523</f>
        <v>1</v>
      </c>
      <c r="R1524" s="264"/>
      <c r="S1524" s="264">
        <f>S1523</f>
        <v>1</v>
      </c>
      <c r="T1524" s="264"/>
      <c r="U1524" s="560">
        <f>U1523</f>
        <v>1</v>
      </c>
      <c r="V1524" s="561"/>
      <c r="W1524" s="562"/>
      <c r="X1524" s="550">
        <f>IF(E1523="","",ROUND(K1524*O1524*U1524,1))</f>
        <v>720.9</v>
      </c>
      <c r="Y1524" s="551"/>
      <c r="Z1524" s="551"/>
      <c r="AA1524" s="551"/>
      <c r="AB1524" s="550">
        <f>IF(E1523="","",ROUND(K1524*Q1524*U1524,1))</f>
        <v>720.9</v>
      </c>
      <c r="AC1524" s="551"/>
      <c r="AD1524" s="551"/>
      <c r="AE1524" s="551"/>
      <c r="AF1524" s="550">
        <f>IF(E1523="","",ROUND(K1524*S1524*U1524,1))</f>
        <v>720.9</v>
      </c>
      <c r="AG1524" s="551"/>
      <c r="AH1524" s="551"/>
      <c r="AI1524" s="552"/>
      <c r="AJ1524" s="84"/>
      <c r="AK1524" s="569"/>
      <c r="AL1524" s="231"/>
      <c r="AM1524" s="231"/>
      <c r="AN1524" s="231"/>
      <c r="BX1524" s="107"/>
    </row>
    <row r="1525" spans="1:76" s="40" customFormat="1" ht="15.75" customHeight="1">
      <c r="A1525" s="116" t="str">
        <f>IF(液状化L2の有無="",IF(H1525="","×",""),"×")</f>
        <v/>
      </c>
      <c r="B1525" s="100"/>
      <c r="C1525" s="265">
        <f>IF(D1235="","",D1235)</f>
        <v>6</v>
      </c>
      <c r="D1525" s="266"/>
      <c r="E1525" s="266" t="str">
        <f>IF(G1235="","",G1235)</f>
        <v>粘性土</v>
      </c>
      <c r="F1525" s="266"/>
      <c r="G1525" s="266"/>
      <c r="H1525" s="231">
        <f>IF(J1235="","",J1235)</f>
        <v>5.1999998092651367</v>
      </c>
      <c r="I1525" s="231"/>
      <c r="J1525" s="231"/>
      <c r="K1525" s="264">
        <f>AF1235*AD$1547*AK1525</f>
        <v>1092.5999999999999</v>
      </c>
      <c r="L1525" s="264"/>
      <c r="M1525" s="264"/>
      <c r="N1525" s="566"/>
      <c r="O1525" s="263">
        <f>IF(E1525="","",IF(E1525="粘性土",1,CHOOSE(AJ$1161,X$1155,X$1156,X$1157)))</f>
        <v>1</v>
      </c>
      <c r="P1525" s="264"/>
      <c r="Q1525" s="264">
        <f>IF(E1525="","",IF(E1525="粘性土",1,CHOOSE(AJ$1161,AB$1155,AB$1156,AB$1157)))</f>
        <v>1</v>
      </c>
      <c r="R1525" s="264"/>
      <c r="S1525" s="264">
        <f>IF(E1525="","",IF(E1525="粘性土",1,CHOOSE(AJ$1161,AF$1155,AF$1156,AF$1157)))</f>
        <v>1</v>
      </c>
      <c r="T1525" s="264"/>
      <c r="U1525" s="560">
        <f>IF(E1525="","",IF(E1525="粘性土",1,AJ$1177))</f>
        <v>1</v>
      </c>
      <c r="V1525" s="561"/>
      <c r="W1525" s="562"/>
      <c r="X1525" s="550">
        <f>IF(E1525="","",ROUND(K1525*O1525*U1525,1))</f>
        <v>1092.5999999999999</v>
      </c>
      <c r="Y1525" s="551"/>
      <c r="Z1525" s="551"/>
      <c r="AA1525" s="551"/>
      <c r="AB1525" s="550">
        <f>IF(E1525="","",ROUND(K1525*Q1525*U1525,1))</f>
        <v>1092.5999999999999</v>
      </c>
      <c r="AC1525" s="551"/>
      <c r="AD1525" s="551"/>
      <c r="AE1525" s="551"/>
      <c r="AF1525" s="550">
        <f>IF(E1525="","",ROUND(K1525*S1525*U1525,1))</f>
        <v>1092.5999999999999</v>
      </c>
      <c r="AG1525" s="551"/>
      <c r="AH1525" s="551"/>
      <c r="AI1525" s="552"/>
      <c r="AJ1525" s="84"/>
      <c r="AK1525" s="569">
        <f>R330</f>
        <v>1</v>
      </c>
      <c r="AL1525" s="231"/>
      <c r="AM1525" s="231"/>
      <c r="AN1525" s="231"/>
      <c r="BX1525" s="107"/>
    </row>
    <row r="1526" spans="1:76" s="40" customFormat="1" ht="15.75" customHeight="1">
      <c r="A1526" s="116" t="str">
        <f t="shared" ref="A1526" si="337">A1525</f>
        <v/>
      </c>
      <c r="B1526" s="100"/>
      <c r="C1526" s="265"/>
      <c r="D1526" s="266"/>
      <c r="E1526" s="266"/>
      <c r="F1526" s="266"/>
      <c r="G1526" s="266"/>
      <c r="H1526" s="231"/>
      <c r="I1526" s="231"/>
      <c r="J1526" s="231"/>
      <c r="K1526" s="264">
        <f>AF1236*AD$1547*AK1525</f>
        <v>1092.5999999999999</v>
      </c>
      <c r="L1526" s="264"/>
      <c r="M1526" s="264"/>
      <c r="N1526" s="566"/>
      <c r="O1526" s="263">
        <f>O1525</f>
        <v>1</v>
      </c>
      <c r="P1526" s="264"/>
      <c r="Q1526" s="264">
        <f>Q1525</f>
        <v>1</v>
      </c>
      <c r="R1526" s="264"/>
      <c r="S1526" s="264">
        <f>S1525</f>
        <v>1</v>
      </c>
      <c r="T1526" s="264"/>
      <c r="U1526" s="560">
        <f>U1525</f>
        <v>1</v>
      </c>
      <c r="V1526" s="561"/>
      <c r="W1526" s="562"/>
      <c r="X1526" s="550">
        <f>IF(E1525="","",ROUND(K1526*O1526*U1526,1))</f>
        <v>1092.5999999999999</v>
      </c>
      <c r="Y1526" s="551"/>
      <c r="Z1526" s="551"/>
      <c r="AA1526" s="551"/>
      <c r="AB1526" s="550">
        <f>IF(E1525="","",ROUND(K1526*Q1526*U1526,1))</f>
        <v>1092.5999999999999</v>
      </c>
      <c r="AC1526" s="551"/>
      <c r="AD1526" s="551"/>
      <c r="AE1526" s="551"/>
      <c r="AF1526" s="550">
        <f>IF(E1525="","",ROUND(K1526*S1526*U1526,1))</f>
        <v>1092.5999999999999</v>
      </c>
      <c r="AG1526" s="551"/>
      <c r="AH1526" s="551"/>
      <c r="AI1526" s="552"/>
      <c r="AJ1526" s="84"/>
      <c r="AK1526" s="569"/>
      <c r="AL1526" s="231"/>
      <c r="AM1526" s="231"/>
      <c r="AN1526" s="231"/>
      <c r="BX1526" s="107"/>
    </row>
    <row r="1527" spans="1:76" s="40" customFormat="1" ht="15.75" customHeight="1">
      <c r="A1527" s="116" t="str">
        <f>IF(液状化L2の有無="",IF(H1527="","×",""),"×")</f>
        <v/>
      </c>
      <c r="B1527" s="100"/>
      <c r="C1527" s="265">
        <f>IF(D1237="","",D1237)</f>
        <v>7</v>
      </c>
      <c r="D1527" s="266"/>
      <c r="E1527" s="266" t="str">
        <f>IF(G1237="","",G1237)</f>
        <v>粘性土</v>
      </c>
      <c r="F1527" s="266"/>
      <c r="G1527" s="266"/>
      <c r="H1527" s="231">
        <f>IF(J1237="","",J1237)</f>
        <v>2.5499999523162842</v>
      </c>
      <c r="I1527" s="231"/>
      <c r="J1527" s="231"/>
      <c r="K1527" s="264">
        <f>AF1237*AD$1547*AK1527</f>
        <v>288</v>
      </c>
      <c r="L1527" s="264"/>
      <c r="M1527" s="264"/>
      <c r="N1527" s="566"/>
      <c r="O1527" s="263">
        <f>IF(E1527="","",IF(E1527="粘性土",1,CHOOSE(AJ$1161,X$1155,X$1156,X$1157)))</f>
        <v>1</v>
      </c>
      <c r="P1527" s="264"/>
      <c r="Q1527" s="264">
        <f>IF(E1527="","",IF(E1527="粘性土",1,CHOOSE(AJ$1161,AB$1155,AB$1156,AB$1157)))</f>
        <v>1</v>
      </c>
      <c r="R1527" s="264"/>
      <c r="S1527" s="264">
        <f>IF(E1527="","",IF(E1527="粘性土",1,CHOOSE(AJ$1161,AF$1155,AF$1156,AF$1157)))</f>
        <v>1</v>
      </c>
      <c r="T1527" s="264"/>
      <c r="U1527" s="560">
        <f>IF(E1527="","",IF(E1527="粘性土",1,AJ$1177))</f>
        <v>1</v>
      </c>
      <c r="V1527" s="561"/>
      <c r="W1527" s="562"/>
      <c r="X1527" s="550">
        <f>IF(E1527="","",ROUND(K1527*O1527*U1527,1))</f>
        <v>288</v>
      </c>
      <c r="Y1527" s="551"/>
      <c r="Z1527" s="551"/>
      <c r="AA1527" s="551"/>
      <c r="AB1527" s="550">
        <f>IF(E1527="","",ROUND(K1527*Q1527*U1527,1))</f>
        <v>288</v>
      </c>
      <c r="AC1527" s="551"/>
      <c r="AD1527" s="551"/>
      <c r="AE1527" s="551"/>
      <c r="AF1527" s="550">
        <f>IF(E1527="","",ROUND(K1527*S1527*U1527,1))</f>
        <v>288</v>
      </c>
      <c r="AG1527" s="551"/>
      <c r="AH1527" s="551"/>
      <c r="AI1527" s="552"/>
      <c r="AJ1527" s="84"/>
      <c r="AK1527" s="569">
        <f>R331</f>
        <v>1</v>
      </c>
      <c r="AL1527" s="231"/>
      <c r="AM1527" s="231"/>
      <c r="AN1527" s="231"/>
      <c r="BX1527" s="107"/>
    </row>
    <row r="1528" spans="1:76" s="40" customFormat="1" ht="15.75" customHeight="1">
      <c r="A1528" s="116" t="str">
        <f t="shared" ref="A1528" si="338">A1527</f>
        <v/>
      </c>
      <c r="B1528" s="100"/>
      <c r="C1528" s="265"/>
      <c r="D1528" s="266"/>
      <c r="E1528" s="266"/>
      <c r="F1528" s="266"/>
      <c r="G1528" s="266"/>
      <c r="H1528" s="231"/>
      <c r="I1528" s="231"/>
      <c r="J1528" s="231"/>
      <c r="K1528" s="264">
        <f>AF1238*AD$1547*AK1527</f>
        <v>288</v>
      </c>
      <c r="L1528" s="264"/>
      <c r="M1528" s="264"/>
      <c r="N1528" s="566"/>
      <c r="O1528" s="263">
        <f>O1527</f>
        <v>1</v>
      </c>
      <c r="P1528" s="264"/>
      <c r="Q1528" s="264">
        <f>Q1527</f>
        <v>1</v>
      </c>
      <c r="R1528" s="264"/>
      <c r="S1528" s="264">
        <f>S1527</f>
        <v>1</v>
      </c>
      <c r="T1528" s="264"/>
      <c r="U1528" s="560">
        <f>U1527</f>
        <v>1</v>
      </c>
      <c r="V1528" s="561"/>
      <c r="W1528" s="562"/>
      <c r="X1528" s="550">
        <f>IF(E1527="","",ROUND(K1528*O1528*U1528,1))</f>
        <v>288</v>
      </c>
      <c r="Y1528" s="551"/>
      <c r="Z1528" s="551"/>
      <c r="AA1528" s="551"/>
      <c r="AB1528" s="550">
        <f>IF(E1527="","",ROUND(K1528*Q1528*U1528,1))</f>
        <v>288</v>
      </c>
      <c r="AC1528" s="551"/>
      <c r="AD1528" s="551"/>
      <c r="AE1528" s="551"/>
      <c r="AF1528" s="550">
        <f>IF(E1527="","",ROUND(K1528*S1528*U1528,1))</f>
        <v>288</v>
      </c>
      <c r="AG1528" s="551"/>
      <c r="AH1528" s="551"/>
      <c r="AI1528" s="552"/>
      <c r="AJ1528" s="84"/>
      <c r="AK1528" s="569"/>
      <c r="AL1528" s="231"/>
      <c r="AM1528" s="231"/>
      <c r="AN1528" s="231"/>
      <c r="BX1528" s="107"/>
    </row>
    <row r="1529" spans="1:76" s="40" customFormat="1" ht="15.75" customHeight="1">
      <c r="A1529" s="116" t="str">
        <f>IF(液状化L2の有無="",IF(H1529="","×",""),"×")</f>
        <v/>
      </c>
      <c r="B1529" s="100"/>
      <c r="C1529" s="265">
        <f>IF(D1239="","",D1239)</f>
        <v>8</v>
      </c>
      <c r="D1529" s="266"/>
      <c r="E1529" s="266" t="str">
        <f>IF(G1239="","",G1239)</f>
        <v>粘性土</v>
      </c>
      <c r="F1529" s="266"/>
      <c r="G1529" s="266"/>
      <c r="H1529" s="231">
        <f>IF(J1239="","",J1239)</f>
        <v>3.7799999713897705</v>
      </c>
      <c r="I1529" s="231"/>
      <c r="J1529" s="231"/>
      <c r="K1529" s="264">
        <f>AF1239*AD$1547*AK1529</f>
        <v>891</v>
      </c>
      <c r="L1529" s="264"/>
      <c r="M1529" s="264"/>
      <c r="N1529" s="566"/>
      <c r="O1529" s="263">
        <f>IF(E1529="","",IF(E1529="粘性土",1,CHOOSE(AJ$1161,X$1155,X$1156,X$1157)))</f>
        <v>1</v>
      </c>
      <c r="P1529" s="264"/>
      <c r="Q1529" s="264">
        <f>IF(E1529="","",IF(E1529="粘性土",1,CHOOSE(AJ$1161,AB$1155,AB$1156,AB$1157)))</f>
        <v>1</v>
      </c>
      <c r="R1529" s="264"/>
      <c r="S1529" s="264">
        <f>IF(E1529="","",IF(E1529="粘性土",1,CHOOSE(AJ$1161,AF$1155,AF$1156,AF$1157)))</f>
        <v>1</v>
      </c>
      <c r="T1529" s="264"/>
      <c r="U1529" s="560">
        <f>IF(E1529="","",IF(E1529="粘性土",1,AJ$1177))</f>
        <v>1</v>
      </c>
      <c r="V1529" s="561"/>
      <c r="W1529" s="562"/>
      <c r="X1529" s="550">
        <f>IF(E1529="","",ROUND(K1529*O1529*U1529,1))</f>
        <v>891</v>
      </c>
      <c r="Y1529" s="551"/>
      <c r="Z1529" s="551"/>
      <c r="AA1529" s="551"/>
      <c r="AB1529" s="550">
        <f>IF(E1529="","",ROUND(K1529*Q1529*U1529,1))</f>
        <v>891</v>
      </c>
      <c r="AC1529" s="551"/>
      <c r="AD1529" s="551"/>
      <c r="AE1529" s="551"/>
      <c r="AF1529" s="550">
        <f>IF(E1529="","",ROUND(K1529*S1529*U1529,1))</f>
        <v>891</v>
      </c>
      <c r="AG1529" s="551"/>
      <c r="AH1529" s="551"/>
      <c r="AI1529" s="552"/>
      <c r="AJ1529" s="84"/>
      <c r="AK1529" s="569">
        <f>R332</f>
        <v>1</v>
      </c>
      <c r="AL1529" s="231"/>
      <c r="AM1529" s="231"/>
      <c r="AN1529" s="231"/>
      <c r="BX1529" s="107"/>
    </row>
    <row r="1530" spans="1:76" s="40" customFormat="1" ht="15.75" customHeight="1">
      <c r="A1530" s="116" t="str">
        <f t="shared" ref="A1530" si="339">A1529</f>
        <v/>
      </c>
      <c r="B1530" s="100"/>
      <c r="C1530" s="265"/>
      <c r="D1530" s="266"/>
      <c r="E1530" s="266"/>
      <c r="F1530" s="266"/>
      <c r="G1530" s="266"/>
      <c r="H1530" s="231"/>
      <c r="I1530" s="231"/>
      <c r="J1530" s="231"/>
      <c r="K1530" s="264">
        <f>AF1240*AD$1547*AK1529</f>
        <v>891</v>
      </c>
      <c r="L1530" s="264"/>
      <c r="M1530" s="264"/>
      <c r="N1530" s="566"/>
      <c r="O1530" s="263">
        <f>O1529</f>
        <v>1</v>
      </c>
      <c r="P1530" s="264"/>
      <c r="Q1530" s="264">
        <f>Q1529</f>
        <v>1</v>
      </c>
      <c r="R1530" s="264"/>
      <c r="S1530" s="264">
        <f>S1529</f>
        <v>1</v>
      </c>
      <c r="T1530" s="264"/>
      <c r="U1530" s="560">
        <f>U1529</f>
        <v>1</v>
      </c>
      <c r="V1530" s="561"/>
      <c r="W1530" s="562"/>
      <c r="X1530" s="550">
        <f>IF(E1529="","",ROUND(K1530*O1530*U1530,1))</f>
        <v>891</v>
      </c>
      <c r="Y1530" s="551"/>
      <c r="Z1530" s="551"/>
      <c r="AA1530" s="551"/>
      <c r="AB1530" s="550">
        <f>IF(E1529="","",ROUND(K1530*Q1530*U1530,1))</f>
        <v>891</v>
      </c>
      <c r="AC1530" s="551"/>
      <c r="AD1530" s="551"/>
      <c r="AE1530" s="551"/>
      <c r="AF1530" s="550">
        <f>IF(E1529="","",ROUND(K1530*S1530*U1530,1))</f>
        <v>891</v>
      </c>
      <c r="AG1530" s="551"/>
      <c r="AH1530" s="551"/>
      <c r="AI1530" s="552"/>
      <c r="AJ1530" s="84"/>
      <c r="AK1530" s="569"/>
      <c r="AL1530" s="231"/>
      <c r="AM1530" s="231"/>
      <c r="AN1530" s="231"/>
      <c r="BX1530" s="107"/>
    </row>
    <row r="1531" spans="1:76" s="40" customFormat="1" ht="15.75" customHeight="1">
      <c r="A1531" s="116" t="str">
        <f>IF(液状化L2の有無="",IF(H1531="","×",""),"×")</f>
        <v/>
      </c>
      <c r="B1531" s="100"/>
      <c r="C1531" s="265">
        <f>IF(D1241="","",D1241)</f>
        <v>9</v>
      </c>
      <c r="D1531" s="266"/>
      <c r="E1531" s="266" t="str">
        <f>IF(G1241="","",G1241)</f>
        <v>砂礫</v>
      </c>
      <c r="F1531" s="266"/>
      <c r="G1531" s="266"/>
      <c r="H1531" s="231">
        <f>IF(J1241="","",J1241)</f>
        <v>1.8999999761581421</v>
      </c>
      <c r="I1531" s="231"/>
      <c r="J1531" s="231"/>
      <c r="K1531" s="264">
        <f>AF1241*AD$1547*AK1531</f>
        <v>2391.6</v>
      </c>
      <c r="L1531" s="264"/>
      <c r="M1531" s="264"/>
      <c r="N1531" s="566"/>
      <c r="O1531" s="263">
        <f>IF(E1531="","",IF(E1531="粘性土",1,CHOOSE(AJ$1161,X$1155,X$1156,X$1157)))</f>
        <v>1</v>
      </c>
      <c r="P1531" s="264"/>
      <c r="Q1531" s="264">
        <f>IF(E1531="","",IF(E1531="粘性土",1,CHOOSE(AJ$1161,AB$1155,AB$1156,AB$1157)))</f>
        <v>0.8</v>
      </c>
      <c r="R1531" s="264"/>
      <c r="S1531" s="264">
        <f>IF(E1531="","",IF(E1531="粘性土",1,CHOOSE(AJ$1161,AF$1155,AF$1156,AF$1157)))</f>
        <v>0.7</v>
      </c>
      <c r="T1531" s="264"/>
      <c r="U1531" s="560">
        <f>IF(E1531="","",IF(E1531="粘性土",1,AJ$1177))</f>
        <v>0.995</v>
      </c>
      <c r="V1531" s="561"/>
      <c r="W1531" s="562"/>
      <c r="X1531" s="550">
        <f>IF(E1531="","",ROUND(K1531*O1531*U1531,1))</f>
        <v>2379.6</v>
      </c>
      <c r="Y1531" s="551"/>
      <c r="Z1531" s="551"/>
      <c r="AA1531" s="551"/>
      <c r="AB1531" s="550">
        <f>IF(E1531="","",ROUND(K1531*Q1531*U1531,1))</f>
        <v>1903.7</v>
      </c>
      <c r="AC1531" s="551"/>
      <c r="AD1531" s="551"/>
      <c r="AE1531" s="551"/>
      <c r="AF1531" s="550">
        <f>IF(E1531="","",ROUND(K1531*S1531*U1531,1))</f>
        <v>1665.7</v>
      </c>
      <c r="AG1531" s="551"/>
      <c r="AH1531" s="551"/>
      <c r="AI1531" s="552"/>
      <c r="AJ1531" s="84"/>
      <c r="AK1531" s="569">
        <f>R333</f>
        <v>1</v>
      </c>
      <c r="AL1531" s="231"/>
      <c r="AM1531" s="231"/>
      <c r="AN1531" s="231"/>
      <c r="BX1531" s="107"/>
    </row>
    <row r="1532" spans="1:76" s="40" customFormat="1" ht="15.75" customHeight="1">
      <c r="A1532" s="116" t="str">
        <f t="shared" ref="A1532" si="340">A1531</f>
        <v/>
      </c>
      <c r="B1532" s="100"/>
      <c r="C1532" s="265"/>
      <c r="D1532" s="266"/>
      <c r="E1532" s="266"/>
      <c r="F1532" s="266"/>
      <c r="G1532" s="266"/>
      <c r="H1532" s="231"/>
      <c r="I1532" s="231"/>
      <c r="J1532" s="231"/>
      <c r="K1532" s="264">
        <f>AF1242*AD$1547*AK1531</f>
        <v>2601.9</v>
      </c>
      <c r="L1532" s="264"/>
      <c r="M1532" s="264"/>
      <c r="N1532" s="566"/>
      <c r="O1532" s="263">
        <f>O1531</f>
        <v>1</v>
      </c>
      <c r="P1532" s="264"/>
      <c r="Q1532" s="264">
        <f>Q1531</f>
        <v>0.8</v>
      </c>
      <c r="R1532" s="264"/>
      <c r="S1532" s="264">
        <f>S1531</f>
        <v>0.7</v>
      </c>
      <c r="T1532" s="264"/>
      <c r="U1532" s="560">
        <f>U1531</f>
        <v>0.995</v>
      </c>
      <c r="V1532" s="561"/>
      <c r="W1532" s="562"/>
      <c r="X1532" s="550">
        <f>IF(E1531="","",ROUND(K1532*O1532*U1532,1))</f>
        <v>2588.9</v>
      </c>
      <c r="Y1532" s="551"/>
      <c r="Z1532" s="551"/>
      <c r="AA1532" s="551"/>
      <c r="AB1532" s="550">
        <f>IF(E1531="","",ROUND(K1532*Q1532*U1532,1))</f>
        <v>2071.1</v>
      </c>
      <c r="AC1532" s="551"/>
      <c r="AD1532" s="551"/>
      <c r="AE1532" s="551"/>
      <c r="AF1532" s="550">
        <f>IF(E1531="","",ROUND(K1532*S1532*U1532,1))</f>
        <v>1812.2</v>
      </c>
      <c r="AG1532" s="551"/>
      <c r="AH1532" s="551"/>
      <c r="AI1532" s="552"/>
      <c r="AJ1532" s="84"/>
      <c r="AK1532" s="569"/>
      <c r="AL1532" s="231"/>
      <c r="AM1532" s="231"/>
      <c r="AN1532" s="231"/>
      <c r="BX1532" s="107"/>
    </row>
    <row r="1533" spans="1:76" s="40" customFormat="1" ht="15.75" customHeight="1">
      <c r="A1533" s="116" t="str">
        <f>IF(液状化L2の有無="",IF(H1533="","×",""),"×")</f>
        <v>×</v>
      </c>
      <c r="B1533" s="100"/>
      <c r="C1533" s="265" t="str">
        <f>IF(D1243="","",D1243)</f>
        <v/>
      </c>
      <c r="D1533" s="266"/>
      <c r="E1533" s="266" t="str">
        <f>IF(G1243="","",G1243)</f>
        <v/>
      </c>
      <c r="F1533" s="266"/>
      <c r="G1533" s="266"/>
      <c r="H1533" s="231" t="str">
        <f>IF(J1243="","",J1243)</f>
        <v/>
      </c>
      <c r="I1533" s="231"/>
      <c r="J1533" s="231"/>
      <c r="K1533" s="264">
        <f>AF1243*AD$1547*AK1533</f>
        <v>0</v>
      </c>
      <c r="L1533" s="264"/>
      <c r="M1533" s="264"/>
      <c r="N1533" s="566"/>
      <c r="O1533" s="263" t="str">
        <f>IF(E1533="","",IF(E1533="粘性土",1,CHOOSE(AJ$1161,X$1155,X$1156,X$1157)))</f>
        <v/>
      </c>
      <c r="P1533" s="264"/>
      <c r="Q1533" s="264" t="str">
        <f>IF(E1533="","",IF(E1533="粘性土",1,CHOOSE(AJ$1161,AB$1155,AB$1156,AB$1157)))</f>
        <v/>
      </c>
      <c r="R1533" s="264"/>
      <c r="S1533" s="264" t="str">
        <f>IF(E1533="","",IF(E1533="粘性土",1,CHOOSE(AJ$1161,AF$1155,AF$1156,AF$1157)))</f>
        <v/>
      </c>
      <c r="T1533" s="264"/>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1"/>
      <c r="AM1533" s="231"/>
      <c r="AN1533" s="231"/>
      <c r="BX1533" s="107"/>
    </row>
    <row r="1534" spans="1:76" s="40" customFormat="1" ht="15.75" customHeight="1">
      <c r="A1534" s="116" t="str">
        <f t="shared" ref="A1534" si="341">A1533</f>
        <v>×</v>
      </c>
      <c r="B1534" s="100"/>
      <c r="C1534" s="265"/>
      <c r="D1534" s="266"/>
      <c r="E1534" s="266"/>
      <c r="F1534" s="266"/>
      <c r="G1534" s="266"/>
      <c r="H1534" s="231"/>
      <c r="I1534" s="231"/>
      <c r="J1534" s="231"/>
      <c r="K1534" s="264">
        <f>AF1244*AD$1547*AK1533</f>
        <v>0</v>
      </c>
      <c r="L1534" s="264"/>
      <c r="M1534" s="264"/>
      <c r="N1534" s="566"/>
      <c r="O1534" s="263" t="str">
        <f>O1533</f>
        <v/>
      </c>
      <c r="P1534" s="264"/>
      <c r="Q1534" s="264" t="str">
        <f>Q1533</f>
        <v/>
      </c>
      <c r="R1534" s="264"/>
      <c r="S1534" s="264" t="str">
        <f>S1533</f>
        <v/>
      </c>
      <c r="T1534" s="264"/>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1"/>
      <c r="AM1534" s="231"/>
      <c r="AN1534" s="231"/>
      <c r="BX1534" s="107"/>
    </row>
    <row r="1535" spans="1:76" s="40" customFormat="1" ht="15.75" customHeight="1">
      <c r="A1535" s="116" t="str">
        <f>IF(液状化L2の有無="",IF(H1535="","×",""),"×")</f>
        <v>×</v>
      </c>
      <c r="B1535" s="100"/>
      <c r="C1535" s="265" t="str">
        <f>IF(D1245="","",D1245)</f>
        <v/>
      </c>
      <c r="D1535" s="266"/>
      <c r="E1535" s="266" t="str">
        <f>IF(G1245="","",G1245)</f>
        <v/>
      </c>
      <c r="F1535" s="266"/>
      <c r="G1535" s="266"/>
      <c r="H1535" s="231" t="str">
        <f>IF(J1245="","",J1245)</f>
        <v/>
      </c>
      <c r="I1535" s="231"/>
      <c r="J1535" s="231"/>
      <c r="K1535" s="264">
        <f>AF1245*AD$1547*AK1535</f>
        <v>0</v>
      </c>
      <c r="L1535" s="264"/>
      <c r="M1535" s="264"/>
      <c r="N1535" s="566"/>
      <c r="O1535" s="263" t="str">
        <f>IF(E1535="","",IF(E1535="粘性土",1,CHOOSE(AJ$1161,X$1155,X$1156,X$1157)))</f>
        <v/>
      </c>
      <c r="P1535" s="264"/>
      <c r="Q1535" s="264" t="str">
        <f>IF(E1535="","",IF(E1535="粘性土",1,CHOOSE(AJ$1161,AB$1155,AB$1156,AB$1157)))</f>
        <v/>
      </c>
      <c r="R1535" s="264"/>
      <c r="S1535" s="264" t="str">
        <f>IF(E1535="","",IF(E1535="粘性土",1,CHOOSE(AJ$1161,AF$1155,AF$1156,AF$1157)))</f>
        <v/>
      </c>
      <c r="T1535" s="264"/>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1"/>
      <c r="AM1535" s="231"/>
      <c r="AN1535" s="231"/>
      <c r="BX1535" s="107"/>
    </row>
    <row r="1536" spans="1:76" s="40" customFormat="1" ht="15.75" customHeight="1">
      <c r="A1536" s="116" t="str">
        <f t="shared" ref="A1536" si="342">A1535</f>
        <v>×</v>
      </c>
      <c r="B1536" s="100"/>
      <c r="C1536" s="265"/>
      <c r="D1536" s="266"/>
      <c r="E1536" s="266"/>
      <c r="F1536" s="266"/>
      <c r="G1536" s="266"/>
      <c r="H1536" s="231"/>
      <c r="I1536" s="231"/>
      <c r="J1536" s="231"/>
      <c r="K1536" s="264">
        <f>AF1246*AD$1547*AK1535</f>
        <v>0</v>
      </c>
      <c r="L1536" s="264"/>
      <c r="M1536" s="264"/>
      <c r="N1536" s="566"/>
      <c r="O1536" s="263" t="str">
        <f>O1535</f>
        <v/>
      </c>
      <c r="P1536" s="264"/>
      <c r="Q1536" s="264" t="str">
        <f>Q1535</f>
        <v/>
      </c>
      <c r="R1536" s="264"/>
      <c r="S1536" s="264" t="str">
        <f>S1535</f>
        <v/>
      </c>
      <c r="T1536" s="264"/>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1"/>
      <c r="AM1536" s="231"/>
      <c r="AN1536" s="231"/>
      <c r="BX1536" s="107"/>
    </row>
    <row r="1537" spans="1:76" s="40" customFormat="1" ht="15.75" customHeight="1">
      <c r="A1537" s="116" t="str">
        <f>IF(液状化L2の有無="",IF(H1537="","×",""),"×")</f>
        <v>×</v>
      </c>
      <c r="B1537" s="100"/>
      <c r="C1537" s="265" t="str">
        <f>IF(D1247="","",D1247)</f>
        <v/>
      </c>
      <c r="D1537" s="266"/>
      <c r="E1537" s="266" t="str">
        <f>IF(G1247="","",G1247)</f>
        <v/>
      </c>
      <c r="F1537" s="266"/>
      <c r="G1537" s="266"/>
      <c r="H1537" s="231" t="str">
        <f>IF(J1247="","",J1247)</f>
        <v/>
      </c>
      <c r="I1537" s="231"/>
      <c r="J1537" s="231"/>
      <c r="K1537" s="264">
        <f>AF1247*AD$1547*AK1537</f>
        <v>0</v>
      </c>
      <c r="L1537" s="264"/>
      <c r="M1537" s="264"/>
      <c r="N1537" s="566"/>
      <c r="O1537" s="263" t="str">
        <f>IF(E1537="","",IF(E1537="粘性土",1,CHOOSE(AJ$1161,X$1155,X$1156,X$1157)))</f>
        <v/>
      </c>
      <c r="P1537" s="264"/>
      <c r="Q1537" s="264" t="str">
        <f>IF(E1537="","",IF(E1537="粘性土",1,CHOOSE(AJ$1161,AB$1155,AB$1156,AB$1157)))</f>
        <v/>
      </c>
      <c r="R1537" s="264"/>
      <c r="S1537" s="264" t="str">
        <f>IF(E1537="","",IF(E1537="粘性土",1,CHOOSE(AJ$1161,AF$1155,AF$1156,AF$1157)))</f>
        <v/>
      </c>
      <c r="T1537" s="264"/>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1"/>
      <c r="AM1537" s="231"/>
      <c r="AN1537" s="231"/>
      <c r="BX1537" s="107"/>
    </row>
    <row r="1538" spans="1:76" s="40" customFormat="1" ht="15.75" customHeight="1">
      <c r="A1538" s="116" t="str">
        <f t="shared" ref="A1538" si="343">A1537</f>
        <v>×</v>
      </c>
      <c r="B1538" s="100"/>
      <c r="C1538" s="265"/>
      <c r="D1538" s="266"/>
      <c r="E1538" s="266"/>
      <c r="F1538" s="266"/>
      <c r="G1538" s="266"/>
      <c r="H1538" s="231"/>
      <c r="I1538" s="231"/>
      <c r="J1538" s="231"/>
      <c r="K1538" s="264">
        <f>AF1248*AD$1547*AK1537</f>
        <v>0</v>
      </c>
      <c r="L1538" s="264"/>
      <c r="M1538" s="264"/>
      <c r="N1538" s="566"/>
      <c r="O1538" s="263" t="str">
        <f>O1537</f>
        <v/>
      </c>
      <c r="P1538" s="264"/>
      <c r="Q1538" s="264" t="str">
        <f>Q1537</f>
        <v/>
      </c>
      <c r="R1538" s="264"/>
      <c r="S1538" s="264" t="str">
        <f>S1537</f>
        <v/>
      </c>
      <c r="T1538" s="264"/>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1"/>
      <c r="AM1538" s="231"/>
      <c r="AN1538" s="231"/>
      <c r="BX1538" s="107"/>
    </row>
    <row r="1539" spans="1:76" s="40" customFormat="1" ht="15.75" customHeight="1">
      <c r="A1539" s="116" t="str">
        <f>IF(液状化L2の有無="",IF(H1539="","×",""),"×")</f>
        <v>×</v>
      </c>
      <c r="B1539" s="100"/>
      <c r="C1539" s="265" t="str">
        <f>IF(D1249="","",D1249)</f>
        <v/>
      </c>
      <c r="D1539" s="266"/>
      <c r="E1539" s="266" t="str">
        <f>IF(G1249="","",G1249)</f>
        <v/>
      </c>
      <c r="F1539" s="266"/>
      <c r="G1539" s="266"/>
      <c r="H1539" s="231" t="str">
        <f>IF(J1249="","",J1249)</f>
        <v/>
      </c>
      <c r="I1539" s="231"/>
      <c r="J1539" s="231"/>
      <c r="K1539" s="264">
        <f>AF1249*AD$1547*AK1539</f>
        <v>0</v>
      </c>
      <c r="L1539" s="264"/>
      <c r="M1539" s="264"/>
      <c r="N1539" s="566"/>
      <c r="O1539" s="263" t="str">
        <f>IF(E1539="","",IF(E1539="粘性土",1,CHOOSE(AJ$1161,X$1155,X$1156,X$1157)))</f>
        <v/>
      </c>
      <c r="P1539" s="264"/>
      <c r="Q1539" s="264" t="str">
        <f>IF(E1539="","",IF(E1539="粘性土",1,CHOOSE(AJ$1161,AB$1155,AB$1156,AB$1157)))</f>
        <v/>
      </c>
      <c r="R1539" s="264"/>
      <c r="S1539" s="264" t="str">
        <f>IF(E1539="","",IF(E1539="粘性土",1,CHOOSE(AJ$1161,AF$1155,AF$1156,AF$1157)))</f>
        <v/>
      </c>
      <c r="T1539" s="264"/>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1"/>
      <c r="AM1539" s="231"/>
      <c r="AN1539" s="231"/>
      <c r="BX1539" s="107"/>
    </row>
    <row r="1540" spans="1:76" s="40" customFormat="1" ht="15.75" customHeight="1">
      <c r="A1540" s="116" t="str">
        <f t="shared" ref="A1540" si="344">A1539</f>
        <v>×</v>
      </c>
      <c r="B1540" s="100"/>
      <c r="C1540" s="265"/>
      <c r="D1540" s="266"/>
      <c r="E1540" s="266"/>
      <c r="F1540" s="266"/>
      <c r="G1540" s="266"/>
      <c r="H1540" s="231"/>
      <c r="I1540" s="231"/>
      <c r="J1540" s="231"/>
      <c r="K1540" s="264">
        <f>AF1250*AD$1547*AK1539</f>
        <v>0</v>
      </c>
      <c r="L1540" s="264"/>
      <c r="M1540" s="264"/>
      <c r="N1540" s="566"/>
      <c r="O1540" s="263" t="str">
        <f>O1539</f>
        <v/>
      </c>
      <c r="P1540" s="264"/>
      <c r="Q1540" s="264" t="str">
        <f>Q1539</f>
        <v/>
      </c>
      <c r="R1540" s="264"/>
      <c r="S1540" s="264" t="str">
        <f>S1539</f>
        <v/>
      </c>
      <c r="T1540" s="264"/>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1"/>
      <c r="AM1540" s="231"/>
      <c r="AN1540" s="231"/>
      <c r="BX1540" s="107"/>
    </row>
    <row r="1541" spans="1:76" s="40" customFormat="1" ht="15.75" customHeight="1">
      <c r="A1541" s="116" t="str">
        <f>IF(液状化L2の有無="",IF(H1541="","×",""),"×")</f>
        <v>×</v>
      </c>
      <c r="B1541" s="100"/>
      <c r="C1541" s="265" t="str">
        <f>IF(D1251="","",D1251)</f>
        <v/>
      </c>
      <c r="D1541" s="266"/>
      <c r="E1541" s="266" t="str">
        <f>IF(G1251="","",G1251)</f>
        <v/>
      </c>
      <c r="F1541" s="266"/>
      <c r="G1541" s="266"/>
      <c r="H1541" s="231" t="str">
        <f>IF(J1251="","",J1251)</f>
        <v/>
      </c>
      <c r="I1541" s="231"/>
      <c r="J1541" s="231"/>
      <c r="K1541" s="264">
        <f>AF1251*AD$1547*AK1541</f>
        <v>0</v>
      </c>
      <c r="L1541" s="264"/>
      <c r="M1541" s="264"/>
      <c r="N1541" s="566"/>
      <c r="O1541" s="263" t="str">
        <f>IF(E1541="","",IF(E1541="粘性土",1,CHOOSE(AJ$1161,X$1155,X$1156,X$1157)))</f>
        <v/>
      </c>
      <c r="P1541" s="264"/>
      <c r="Q1541" s="264" t="str">
        <f>IF(E1541="","",IF(E1541="粘性土",1,CHOOSE(AJ$1161,AB$1155,AB$1156,AB$1157)))</f>
        <v/>
      </c>
      <c r="R1541" s="264"/>
      <c r="S1541" s="264" t="str">
        <f>IF(E1541="","",IF(E1541="粘性土",1,CHOOSE(AJ$1161,AF$1155,AF$1156,AF$1157)))</f>
        <v/>
      </c>
      <c r="T1541" s="264"/>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1"/>
      <c r="AM1541" s="231"/>
      <c r="AN1541" s="231"/>
      <c r="BX1541" s="107"/>
    </row>
    <row r="1542" spans="1:76" s="40" customFormat="1" ht="15.75" customHeight="1">
      <c r="A1542" s="116" t="str">
        <f t="shared" ref="A1542" si="345">A1541</f>
        <v>×</v>
      </c>
      <c r="B1542" s="100"/>
      <c r="C1542" s="265"/>
      <c r="D1542" s="266"/>
      <c r="E1542" s="266"/>
      <c r="F1542" s="266"/>
      <c r="G1542" s="266"/>
      <c r="H1542" s="231"/>
      <c r="I1542" s="231"/>
      <c r="J1542" s="231"/>
      <c r="K1542" s="264">
        <f>AF1252*AD$1547*AK1541</f>
        <v>0</v>
      </c>
      <c r="L1542" s="264"/>
      <c r="M1542" s="264"/>
      <c r="N1542" s="566"/>
      <c r="O1542" s="263" t="str">
        <f>O1541</f>
        <v/>
      </c>
      <c r="P1542" s="264"/>
      <c r="Q1542" s="264" t="str">
        <f>Q1541</f>
        <v/>
      </c>
      <c r="R1542" s="264"/>
      <c r="S1542" s="264" t="str">
        <f>S1541</f>
        <v/>
      </c>
      <c r="T1542" s="264"/>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1"/>
      <c r="AM1542" s="231"/>
      <c r="AN1542" s="231"/>
      <c r="BX1542" s="107"/>
    </row>
    <row r="1543" spans="1:76" s="40" customFormat="1" ht="15.75" customHeight="1">
      <c r="A1543" s="116" t="str">
        <f>IF(液状化L2の有無="",IF(H1543="","×",""),"×")</f>
        <v>×</v>
      </c>
      <c r="B1543" s="100"/>
      <c r="C1543" s="265" t="str">
        <f>IF(D1253="","",D1253)</f>
        <v/>
      </c>
      <c r="D1543" s="266"/>
      <c r="E1543" s="266" t="str">
        <f>IF(G1253="","",G1253)</f>
        <v/>
      </c>
      <c r="F1543" s="266"/>
      <c r="G1543" s="266"/>
      <c r="H1543" s="231" t="str">
        <f>IF(J1253="","",J1253)</f>
        <v/>
      </c>
      <c r="I1543" s="231"/>
      <c r="J1543" s="231"/>
      <c r="K1543" s="264">
        <f>AF1253*AD$1547*AK1543</f>
        <v>0</v>
      </c>
      <c r="L1543" s="264"/>
      <c r="M1543" s="264"/>
      <c r="N1543" s="566"/>
      <c r="O1543" s="263" t="str">
        <f>IF(E1543="","",IF(E1543="粘性土",1,CHOOSE(AJ$1161,X$1155,X$1156,X$1157)))</f>
        <v/>
      </c>
      <c r="P1543" s="264"/>
      <c r="Q1543" s="264" t="str">
        <f>IF(E1543="","",IF(E1543="粘性土",1,CHOOSE(AJ$1161,AB$1155,AB$1156,AB$1157)))</f>
        <v/>
      </c>
      <c r="R1543" s="264"/>
      <c r="S1543" s="264" t="str">
        <f>IF(E1543="","",IF(E1543="粘性土",1,CHOOSE(AJ$1161,AF$1155,AF$1156,AF$1157)))</f>
        <v/>
      </c>
      <c r="T1543" s="264"/>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1"/>
      <c r="AM1543" s="231"/>
      <c r="AN1543" s="231"/>
      <c r="BX1543" s="107"/>
    </row>
    <row r="1544" spans="1:76" s="40" customFormat="1" ht="15.75" customHeight="1">
      <c r="A1544" s="116" t="str">
        <f t="shared" ref="A1544" si="346">A1543</f>
        <v>×</v>
      </c>
      <c r="B1544" s="100"/>
      <c r="C1544" s="265"/>
      <c r="D1544" s="266"/>
      <c r="E1544" s="266"/>
      <c r="F1544" s="266"/>
      <c r="G1544" s="266"/>
      <c r="H1544" s="231"/>
      <c r="I1544" s="231"/>
      <c r="J1544" s="231"/>
      <c r="K1544" s="264">
        <f>AF1254*AD$1547*AK1543</f>
        <v>0</v>
      </c>
      <c r="L1544" s="264"/>
      <c r="M1544" s="264"/>
      <c r="N1544" s="566"/>
      <c r="O1544" s="263" t="str">
        <f>O1543</f>
        <v/>
      </c>
      <c r="P1544" s="264"/>
      <c r="Q1544" s="264" t="str">
        <f>Q1543</f>
        <v/>
      </c>
      <c r="R1544" s="264"/>
      <c r="S1544" s="264" t="str">
        <f>S1543</f>
        <v/>
      </c>
      <c r="T1544" s="264"/>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1"/>
      <c r="AM1544" s="231"/>
      <c r="AN1544" s="231"/>
      <c r="BX1544" s="107"/>
    </row>
    <row r="1545" spans="1:76" s="40" customFormat="1" ht="15.75" customHeight="1">
      <c r="A1545" s="116" t="str">
        <f>IF(液状化L2の有無="",IF(H1545="","×",""),"×")</f>
        <v>×</v>
      </c>
      <c r="B1545" s="100"/>
      <c r="C1545" s="265" t="str">
        <f>IF(D1255="","",D1255)</f>
        <v/>
      </c>
      <c r="D1545" s="266"/>
      <c r="E1545" s="266" t="str">
        <f>IF(G1255="","",G1255)</f>
        <v/>
      </c>
      <c r="F1545" s="266"/>
      <c r="G1545" s="266"/>
      <c r="H1545" s="231" t="str">
        <f>IF(J1255="","",J1255)</f>
        <v/>
      </c>
      <c r="I1545" s="231"/>
      <c r="J1545" s="231"/>
      <c r="K1545" s="264">
        <f>AF1255*AD$1547*AK1545</f>
        <v>0</v>
      </c>
      <c r="L1545" s="264"/>
      <c r="M1545" s="264"/>
      <c r="N1545" s="566"/>
      <c r="O1545" s="263" t="str">
        <f>IF(E1545="","",IF(E1545="粘性土",1,CHOOSE(AJ$1161,X$1155,X$1156,X$1157)))</f>
        <v/>
      </c>
      <c r="P1545" s="264"/>
      <c r="Q1545" s="264" t="str">
        <f>IF(E1545="","",IF(E1545="粘性土",1,CHOOSE(AJ$1161,AB$1155,AB$1156,AB$1157)))</f>
        <v/>
      </c>
      <c r="R1545" s="264"/>
      <c r="S1545" s="264" t="str">
        <f>IF(E1545="","",IF(E1545="粘性土",1,CHOOSE(AJ$1161,AF$1155,AF$1156,AF$1157)))</f>
        <v/>
      </c>
      <c r="T1545" s="264"/>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1"/>
      <c r="AM1545" s="231"/>
      <c r="AN1545" s="231"/>
      <c r="BX1545" s="107"/>
    </row>
    <row r="1546" spans="1:76" s="40" customFormat="1" ht="15.75" customHeight="1">
      <c r="A1546" s="116" t="str">
        <f t="shared" ref="A1546" si="347">A1545</f>
        <v>×</v>
      </c>
      <c r="B1546" s="100"/>
      <c r="C1546" s="269"/>
      <c r="D1546" s="270"/>
      <c r="E1546" s="270"/>
      <c r="F1546" s="270"/>
      <c r="G1546" s="270"/>
      <c r="H1546" s="252"/>
      <c r="I1546" s="252"/>
      <c r="J1546" s="252"/>
      <c r="K1546" s="347">
        <f>AF1256*AD$1547*AK1545</f>
        <v>0</v>
      </c>
      <c r="L1546" s="347"/>
      <c r="M1546" s="347"/>
      <c r="N1546" s="570"/>
      <c r="O1546" s="500" t="str">
        <f>O1545</f>
        <v/>
      </c>
      <c r="P1546" s="347"/>
      <c r="Q1546" s="347" t="str">
        <f>Q1545</f>
        <v/>
      </c>
      <c r="R1546" s="347"/>
      <c r="S1546" s="347" t="str">
        <f>S1545</f>
        <v/>
      </c>
      <c r="T1546" s="347"/>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2"/>
      <c r="AM1546" s="252"/>
      <c r="AN1546" s="252"/>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498</v>
      </c>
      <c r="AC1547" s="35" t="s">
        <v>26</v>
      </c>
      <c r="AD1547" s="439">
        <f>杭先端径</f>
        <v>1</v>
      </c>
      <c r="AE1547" s="439"/>
      <c r="AF1547" s="439"/>
      <c r="AG1547" s="62" t="s">
        <v>427</v>
      </c>
      <c r="AH1547" s="35" t="s">
        <v>154</v>
      </c>
      <c r="AI1547" s="66"/>
      <c r="BX1547" s="107"/>
    </row>
    <row r="1548" spans="1:76" s="40" customFormat="1" ht="15.75" customHeight="1">
      <c r="B1548" s="100" t="s">
        <v>588</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62" t="s">
        <v>318</v>
      </c>
      <c r="G1554" s="262"/>
      <c r="H1554" s="22" t="s">
        <v>26</v>
      </c>
      <c r="I1554" s="262" t="s">
        <v>331</v>
      </c>
      <c r="J1554" s="262"/>
      <c r="K1554" s="40" t="s">
        <v>1</v>
      </c>
      <c r="L1554" s="262" t="s">
        <v>196</v>
      </c>
      <c r="M1554" s="262"/>
      <c r="BX1554" s="107"/>
    </row>
    <row r="1555" spans="2:76" s="40" customFormat="1" ht="15.75" customHeight="1">
      <c r="B1555" s="107"/>
      <c r="F1555" s="262" t="s">
        <v>319</v>
      </c>
      <c r="G1555" s="262"/>
      <c r="H1555" s="22" t="s">
        <v>26</v>
      </c>
      <c r="I1555" s="262" t="s">
        <v>456</v>
      </c>
      <c r="J1555" s="262"/>
      <c r="K1555" s="40" t="s">
        <v>1</v>
      </c>
      <c r="L1555" s="262" t="s">
        <v>196</v>
      </c>
      <c r="M1555" s="262"/>
      <c r="BX1555" s="107"/>
    </row>
    <row r="1556" spans="2:76" s="40" customFormat="1" ht="15.75" customHeight="1">
      <c r="B1556" s="107"/>
      <c r="BX1556" s="107"/>
    </row>
    <row r="1557" spans="2:76" s="40" customFormat="1" ht="15.75" customHeight="1">
      <c r="B1557" s="107"/>
      <c r="G1557" s="23" t="s">
        <v>3</v>
      </c>
      <c r="H1557" s="23"/>
      <c r="I1557" s="23"/>
      <c r="J1557" s="262" t="s">
        <v>318</v>
      </c>
      <c r="K1557" s="262"/>
      <c r="L1557" s="22" t="s">
        <v>2</v>
      </c>
      <c r="M1557" s="23" t="s">
        <v>320</v>
      </c>
      <c r="BX1557" s="107"/>
    </row>
    <row r="1558" spans="2:76" s="40" customFormat="1" ht="15.75" customHeight="1">
      <c r="B1558" s="107"/>
      <c r="G1558" s="23"/>
      <c r="H1558" s="23"/>
      <c r="I1558" s="23"/>
      <c r="J1558" s="262" t="s">
        <v>319</v>
      </c>
      <c r="K1558" s="262"/>
      <c r="L1558" s="22" t="s">
        <v>2</v>
      </c>
      <c r="M1558" s="23" t="s">
        <v>321</v>
      </c>
      <c r="BX1558" s="107"/>
    </row>
    <row r="1559" spans="2:76" s="40" customFormat="1" ht="15.75" customHeight="1">
      <c r="B1559" s="107"/>
      <c r="J1559" s="262" t="s">
        <v>331</v>
      </c>
      <c r="K1559" s="262"/>
      <c r="L1559" s="22" t="s">
        <v>2</v>
      </c>
      <c r="M1559" s="617" t="s">
        <v>527</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2">
        <f>AB16</f>
        <v>0.6</v>
      </c>
      <c r="AI1559" s="262"/>
      <c r="BX1559" s="107"/>
    </row>
    <row r="1560" spans="2:76" s="40" customFormat="1" ht="15.75" customHeight="1">
      <c r="B1560" s="107"/>
      <c r="J1560" s="262" t="s">
        <v>456</v>
      </c>
      <c r="K1560" s="262"/>
      <c r="L1560" s="22" t="s">
        <v>2</v>
      </c>
      <c r="M1560" s="617" t="s">
        <v>528</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2">
        <f>AF16</f>
        <v>1.4</v>
      </c>
      <c r="AI1560" s="262"/>
      <c r="BX1560" s="107"/>
    </row>
    <row r="1561" spans="2:76" s="40" customFormat="1" ht="15.75" customHeight="1">
      <c r="B1561" s="107"/>
      <c r="J1561" s="262" t="s">
        <v>196</v>
      </c>
      <c r="K1561" s="262"/>
      <c r="L1561" s="22" t="s">
        <v>2</v>
      </c>
      <c r="M1561" s="23" t="s">
        <v>206</v>
      </c>
      <c r="BX1561" s="107"/>
    </row>
    <row r="1562" spans="2:76" s="40" customFormat="1" ht="15.75" customHeight="1">
      <c r="B1562" s="107"/>
      <c r="BX1562" s="107"/>
    </row>
    <row r="1563" spans="2:76" s="40" customFormat="1" ht="15.75" customHeight="1">
      <c r="B1563" s="107"/>
      <c r="F1563" s="262" t="s">
        <v>318</v>
      </c>
      <c r="G1563" s="262"/>
      <c r="H1563" s="22" t="s">
        <v>26</v>
      </c>
      <c r="I1563" s="262" t="s">
        <v>331</v>
      </c>
      <c r="J1563" s="262"/>
      <c r="K1563" s="40" t="s">
        <v>1</v>
      </c>
      <c r="L1563" s="262" t="s">
        <v>196</v>
      </c>
      <c r="M1563" s="262"/>
      <c r="BX1563" s="107"/>
    </row>
    <row r="1564" spans="2:76" s="40" customFormat="1" ht="15.75" customHeight="1">
      <c r="B1564" s="107"/>
      <c r="H1564" s="22" t="s">
        <v>26</v>
      </c>
      <c r="I1564" s="262">
        <f>AH1559</f>
        <v>0.6</v>
      </c>
      <c r="J1564" s="262"/>
      <c r="K1564" s="40" t="s">
        <v>1</v>
      </c>
      <c r="L1564" s="434">
        <f>O1058</f>
        <v>5890.4862254808622</v>
      </c>
      <c r="M1564" s="262"/>
      <c r="N1564" s="262"/>
      <c r="BX1564" s="107"/>
    </row>
    <row r="1565" spans="2:76" s="40" customFormat="1" ht="15.75" customHeight="1">
      <c r="B1565" s="107"/>
      <c r="H1565" s="22" t="s">
        <v>26</v>
      </c>
      <c r="I1565" s="434">
        <f>I1564*L1564</f>
        <v>3534.2917352885174</v>
      </c>
      <c r="J1565" s="262"/>
      <c r="K1565" s="262"/>
      <c r="L1565" s="40" t="s">
        <v>322</v>
      </c>
      <c r="BX1565" s="107"/>
    </row>
    <row r="1566" spans="2:76" s="40" customFormat="1" ht="15.75" customHeight="1">
      <c r="B1566" s="107"/>
      <c r="BX1566" s="107"/>
    </row>
    <row r="1567" spans="2:76" s="40" customFormat="1" ht="15.75" customHeight="1">
      <c r="B1567" s="107"/>
      <c r="F1567" s="262" t="s">
        <v>319</v>
      </c>
      <c r="G1567" s="262"/>
      <c r="H1567" s="22" t="s">
        <v>26</v>
      </c>
      <c r="I1567" s="262" t="s">
        <v>456</v>
      </c>
      <c r="J1567" s="262"/>
      <c r="K1567" s="40" t="s">
        <v>1</v>
      </c>
      <c r="L1567" s="262" t="s">
        <v>196</v>
      </c>
      <c r="M1567" s="262"/>
      <c r="BX1567" s="107"/>
    </row>
    <row r="1568" spans="2:76" s="40" customFormat="1" ht="15.75" customHeight="1">
      <c r="B1568" s="107"/>
      <c r="H1568" s="22" t="s">
        <v>26</v>
      </c>
      <c r="I1568" s="262">
        <f>AH1560</f>
        <v>1.4</v>
      </c>
      <c r="J1568" s="262"/>
      <c r="K1568" s="40" t="s">
        <v>1</v>
      </c>
      <c r="L1568" s="434">
        <f>O1058</f>
        <v>5890.4862254808622</v>
      </c>
      <c r="M1568" s="262"/>
      <c r="N1568" s="262"/>
      <c r="BX1568" s="107"/>
    </row>
    <row r="1569" spans="2:76" s="40" customFormat="1" ht="15.75" customHeight="1">
      <c r="B1569" s="107"/>
      <c r="H1569" s="22" t="s">
        <v>26</v>
      </c>
      <c r="I1569" s="434">
        <f>I1568*L1568</f>
        <v>8246.6807156732066</v>
      </c>
      <c r="J1569" s="262"/>
      <c r="K1569" s="262"/>
      <c r="L1569" s="40" t="s">
        <v>322</v>
      </c>
      <c r="BX1569" s="107"/>
    </row>
    <row r="1570" spans="2:76" s="40" customFormat="1" ht="15.75" customHeight="1">
      <c r="B1570" s="100" t="s">
        <v>588</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62" t="s">
        <v>325</v>
      </c>
      <c r="G1577" s="262"/>
      <c r="H1577" s="22" t="s">
        <v>26</v>
      </c>
      <c r="I1577" s="262" t="s">
        <v>457</v>
      </c>
      <c r="J1577" s="262"/>
      <c r="K1577" s="40" t="s">
        <v>1</v>
      </c>
      <c r="L1577" s="262" t="s">
        <v>198</v>
      </c>
      <c r="M1577" s="262"/>
      <c r="BX1577" s="107"/>
    </row>
    <row r="1578" spans="2:76" s="40" customFormat="1" ht="15.75" customHeight="1">
      <c r="B1578" s="107"/>
      <c r="F1578" s="262" t="s">
        <v>326</v>
      </c>
      <c r="G1578" s="262"/>
      <c r="H1578" s="22" t="s">
        <v>26</v>
      </c>
      <c r="I1578" s="262" t="s">
        <v>458</v>
      </c>
      <c r="J1578" s="262"/>
      <c r="K1578" s="40" t="s">
        <v>1</v>
      </c>
      <c r="L1578" s="262" t="s">
        <v>198</v>
      </c>
      <c r="M1578" s="262"/>
      <c r="BX1578" s="107"/>
    </row>
    <row r="1579" spans="2:76" s="40" customFormat="1" ht="15.75" customHeight="1">
      <c r="B1579" s="107"/>
      <c r="BX1579" s="107"/>
    </row>
    <row r="1580" spans="2:76" s="40" customFormat="1" ht="15.75" customHeight="1">
      <c r="B1580" s="107"/>
      <c r="G1580" s="23" t="s">
        <v>3</v>
      </c>
      <c r="H1580" s="23"/>
      <c r="I1580" s="23"/>
      <c r="J1580" s="262" t="s">
        <v>318</v>
      </c>
      <c r="K1580" s="262"/>
      <c r="L1580" s="22" t="s">
        <v>2</v>
      </c>
      <c r="M1580" s="23" t="s">
        <v>327</v>
      </c>
      <c r="BX1580" s="107"/>
    </row>
    <row r="1581" spans="2:76" s="40" customFormat="1" ht="15.75" customHeight="1">
      <c r="B1581" s="107"/>
      <c r="G1581" s="23"/>
      <c r="H1581" s="23"/>
      <c r="I1581" s="23"/>
      <c r="J1581" s="262" t="s">
        <v>319</v>
      </c>
      <c r="K1581" s="262"/>
      <c r="L1581" s="22" t="s">
        <v>2</v>
      </c>
      <c r="M1581" s="23" t="s">
        <v>328</v>
      </c>
      <c r="BX1581" s="107"/>
    </row>
    <row r="1582" spans="2:76" s="40" customFormat="1" ht="15.75" customHeight="1">
      <c r="B1582" s="107"/>
      <c r="J1582" s="262" t="s">
        <v>457</v>
      </c>
      <c r="K1582" s="262"/>
      <c r="L1582" s="22" t="s">
        <v>2</v>
      </c>
      <c r="M1582" s="617" t="s">
        <v>516</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2">
        <f>AB27</f>
        <v>1.2</v>
      </c>
      <c r="AI1582" s="262"/>
      <c r="BX1582" s="107"/>
    </row>
    <row r="1583" spans="2:76" s="40" customFormat="1" ht="15.75" customHeight="1">
      <c r="B1583" s="107"/>
      <c r="J1583" s="262" t="s">
        <v>458</v>
      </c>
      <c r="K1583" s="262"/>
      <c r="L1583" s="22" t="s">
        <v>2</v>
      </c>
      <c r="M1583" s="617" t="s">
        <v>517</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2">
        <f>AF27</f>
        <v>1.4</v>
      </c>
      <c r="AI1583" s="262"/>
      <c r="BX1583" s="107"/>
    </row>
    <row r="1584" spans="2:76" s="40" customFormat="1" ht="15.75" customHeight="1">
      <c r="B1584" s="107"/>
      <c r="J1584" s="262" t="s">
        <v>196</v>
      </c>
      <c r="K1584" s="262"/>
      <c r="L1584" s="22" t="s">
        <v>2</v>
      </c>
      <c r="M1584" s="23" t="s">
        <v>201</v>
      </c>
      <c r="BX1584" s="107"/>
    </row>
    <row r="1585" spans="1:76" s="40" customFormat="1" ht="15.75" customHeight="1">
      <c r="B1585" s="100" t="s">
        <v>588</v>
      </c>
      <c r="BX1585" s="107"/>
    </row>
    <row r="1586" spans="1:76" s="40" customFormat="1" ht="15.75" customHeight="1">
      <c r="B1586" s="107"/>
      <c r="BX1586" s="107"/>
    </row>
    <row r="1587" spans="1:76" s="23" customFormat="1" ht="15.75" customHeight="1">
      <c r="F1587" s="28" t="s">
        <v>515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70" t="s">
        <v>428</v>
      </c>
      <c r="G1588" s="471"/>
      <c r="H1588" s="471"/>
      <c r="I1588" s="471"/>
      <c r="J1588" s="471"/>
      <c r="K1588" s="471"/>
      <c r="L1588" s="471"/>
      <c r="M1588" s="471"/>
      <c r="N1588" s="471"/>
      <c r="O1588" s="471"/>
      <c r="P1588" s="471"/>
      <c r="Q1588" s="471"/>
      <c r="R1588" s="471"/>
      <c r="S1588" s="471"/>
      <c r="T1588" s="472"/>
      <c r="U1588" s="473" t="s">
        <v>429</v>
      </c>
      <c r="V1588" s="226"/>
      <c r="W1588" s="226"/>
      <c r="X1588" s="226"/>
      <c r="Y1588" s="226"/>
      <c r="Z1588" s="226"/>
      <c r="AA1588" s="226"/>
      <c r="AB1588" s="226"/>
      <c r="AC1588" s="226"/>
      <c r="AD1588" s="226"/>
      <c r="AE1588" s="226"/>
      <c r="AF1588" s="226"/>
      <c r="AG1588" s="226"/>
      <c r="AH1588" s="226"/>
      <c r="AI1588" s="344"/>
    </row>
    <row r="1589" spans="1:76" s="54" customFormat="1" ht="15.75" customHeight="1">
      <c r="F1589" s="474" t="s">
        <v>77</v>
      </c>
      <c r="G1589" s="475"/>
      <c r="H1589" s="478" t="s">
        <v>186</v>
      </c>
      <c r="I1589" s="479"/>
      <c r="J1589" s="479"/>
      <c r="K1589" s="475" t="s">
        <v>233</v>
      </c>
      <c r="L1589" s="475"/>
      <c r="M1589" s="475"/>
      <c r="N1589" s="475"/>
      <c r="O1589" s="475" t="s">
        <v>525</v>
      </c>
      <c r="P1589" s="475"/>
      <c r="Q1589" s="475"/>
      <c r="R1589" s="475" t="s">
        <v>526</v>
      </c>
      <c r="S1589" s="475"/>
      <c r="T1589" s="481"/>
      <c r="U1589" s="483" t="s">
        <v>77</v>
      </c>
      <c r="V1589" s="475"/>
      <c r="W1589" s="478" t="s">
        <v>186</v>
      </c>
      <c r="X1589" s="479"/>
      <c r="Y1589" s="479"/>
      <c r="Z1589" s="475" t="s">
        <v>233</v>
      </c>
      <c r="AA1589" s="475"/>
      <c r="AB1589" s="475"/>
      <c r="AC1589" s="475"/>
      <c r="AD1589" s="475" t="s">
        <v>525</v>
      </c>
      <c r="AE1589" s="475"/>
      <c r="AF1589" s="475"/>
      <c r="AG1589" s="475" t="s">
        <v>526</v>
      </c>
      <c r="AH1589" s="475"/>
      <c r="AI1589" s="481"/>
    </row>
    <row r="1590" spans="1:76" s="54" customFormat="1" ht="15.75" customHeight="1">
      <c r="F1590" s="476"/>
      <c r="G1590" s="477"/>
      <c r="H1590" s="480"/>
      <c r="I1590" s="480"/>
      <c r="J1590" s="480"/>
      <c r="K1590" s="477"/>
      <c r="L1590" s="477"/>
      <c r="M1590" s="477"/>
      <c r="N1590" s="477"/>
      <c r="O1590" s="477"/>
      <c r="P1590" s="477"/>
      <c r="Q1590" s="477"/>
      <c r="R1590" s="477"/>
      <c r="S1590" s="477"/>
      <c r="T1590" s="482"/>
      <c r="U1590" s="484"/>
      <c r="V1590" s="477"/>
      <c r="W1590" s="480"/>
      <c r="X1590" s="480"/>
      <c r="Y1590" s="480"/>
      <c r="Z1590" s="477"/>
      <c r="AA1590" s="477"/>
      <c r="AB1590" s="477"/>
      <c r="AC1590" s="477"/>
      <c r="AD1590" s="477"/>
      <c r="AE1590" s="477"/>
      <c r="AF1590" s="477"/>
      <c r="AG1590" s="477"/>
      <c r="AH1590" s="477"/>
      <c r="AI1590" s="482"/>
    </row>
    <row r="1591" spans="1:76" s="54" customFormat="1" ht="15.75" customHeight="1">
      <c r="A1591" s="113" t="str">
        <f t="shared" ref="A1591:A1606" si="348">IF(LEN(F1591)+LEN(U1591)=0,"×","")</f>
        <v/>
      </c>
      <c r="B1591" s="53"/>
      <c r="F1591" s="294">
        <f t="shared" ref="F1591:F1606" si="349">IF(F893="","",F893)</f>
        <v>2</v>
      </c>
      <c r="G1591" s="228"/>
      <c r="H1591" s="227">
        <f t="shared" ref="H1591:H1606" si="350">IF(H893="","",H893)</f>
        <v>3.4200000762939453</v>
      </c>
      <c r="I1591" s="227"/>
      <c r="J1591" s="227"/>
      <c r="K1591" s="577">
        <f t="shared" ref="K1591:K1606" si="351">IF(Q893="","",Q893)</f>
        <v>0</v>
      </c>
      <c r="L1591" s="577"/>
      <c r="M1591" s="577"/>
      <c r="N1591" s="577"/>
      <c r="O1591" s="578">
        <f t="shared" ref="O1591:O1606" si="352">IF(K1591="","",ROUND(K1591/H1591*$AH$1582,1))</f>
        <v>0</v>
      </c>
      <c r="P1591" s="578"/>
      <c r="Q1591" s="578"/>
      <c r="R1591" s="578">
        <f t="shared" ref="R1591:R1606" si="353">IF(K1591="","",ROUND(K1591/H1591*$AH$1583,1))</f>
        <v>0</v>
      </c>
      <c r="S1591" s="578"/>
      <c r="T1591" s="579"/>
      <c r="U1591" s="581">
        <f t="shared" ref="U1591:U1606" si="354">IF(U893="","",U893)</f>
        <v>2</v>
      </c>
      <c r="V1591" s="228"/>
      <c r="W1591" s="227">
        <f t="shared" ref="W1591:W1606" si="355">IF(W893="","",W893)</f>
        <v>3.4200000762939453</v>
      </c>
      <c r="X1591" s="227"/>
      <c r="Y1591" s="227"/>
      <c r="Z1591" s="577">
        <f t="shared" ref="Z1591:Z1606" si="356">IF(AF893="","",AF893)</f>
        <v>0</v>
      </c>
      <c r="AA1591" s="577"/>
      <c r="AB1591" s="577"/>
      <c r="AC1591" s="577"/>
      <c r="AD1591" s="578">
        <f t="shared" ref="AD1591:AD1606" si="357">IF(Z1591="","",ROUND(Z1591/W1591*$AH$1582,1))</f>
        <v>0</v>
      </c>
      <c r="AE1591" s="578"/>
      <c r="AF1591" s="578"/>
      <c r="AG1591" s="578">
        <f t="shared" ref="AG1591:AG1606" si="358">IF(Z1591="","",ROUND(Z1591/W1591*$AH$1583,1))</f>
        <v>0</v>
      </c>
      <c r="AH1591" s="578"/>
      <c r="AI1591" s="579"/>
    </row>
    <row r="1592" spans="1:76" s="54" customFormat="1" ht="15.75" customHeight="1">
      <c r="A1592" s="113" t="str">
        <f t="shared" si="348"/>
        <v/>
      </c>
      <c r="B1592" s="53"/>
      <c r="F1592" s="265">
        <f t="shared" si="349"/>
        <v>3</v>
      </c>
      <c r="G1592" s="266"/>
      <c r="H1592" s="231">
        <f t="shared" si="350"/>
        <v>3.1500000953674316</v>
      </c>
      <c r="I1592" s="231"/>
      <c r="J1592" s="231"/>
      <c r="K1592" s="485">
        <f t="shared" si="351"/>
        <v>0</v>
      </c>
      <c r="L1592" s="485"/>
      <c r="M1592" s="485"/>
      <c r="N1592" s="485"/>
      <c r="O1592" s="479">
        <f t="shared" si="352"/>
        <v>0</v>
      </c>
      <c r="P1592" s="479"/>
      <c r="Q1592" s="479"/>
      <c r="R1592" s="479">
        <f t="shared" si="353"/>
        <v>0</v>
      </c>
      <c r="S1592" s="479"/>
      <c r="T1592" s="580"/>
      <c r="U1592" s="504">
        <f t="shared" si="354"/>
        <v>3</v>
      </c>
      <c r="V1592" s="266"/>
      <c r="W1592" s="231">
        <f t="shared" si="355"/>
        <v>3.1500000953674316</v>
      </c>
      <c r="X1592" s="231"/>
      <c r="Y1592" s="231"/>
      <c r="Z1592" s="485">
        <f t="shared" si="356"/>
        <v>0</v>
      </c>
      <c r="AA1592" s="485"/>
      <c r="AB1592" s="485"/>
      <c r="AC1592" s="485"/>
      <c r="AD1592" s="479">
        <f t="shared" si="357"/>
        <v>0</v>
      </c>
      <c r="AE1592" s="479"/>
      <c r="AF1592" s="479"/>
      <c r="AG1592" s="479">
        <f t="shared" si="358"/>
        <v>0</v>
      </c>
      <c r="AH1592" s="479"/>
      <c r="AI1592" s="580"/>
    </row>
    <row r="1593" spans="1:76" s="54" customFormat="1" ht="15.75" customHeight="1">
      <c r="A1593" s="113" t="str">
        <f t="shared" si="348"/>
        <v/>
      </c>
      <c r="B1593" s="53"/>
      <c r="F1593" s="265">
        <f t="shared" si="349"/>
        <v>4</v>
      </c>
      <c r="G1593" s="266"/>
      <c r="H1593" s="231">
        <f t="shared" si="350"/>
        <v>0.83000040054321289</v>
      </c>
      <c r="I1593" s="231"/>
      <c r="J1593" s="231"/>
      <c r="K1593" s="485">
        <f t="shared" si="351"/>
        <v>0</v>
      </c>
      <c r="L1593" s="485"/>
      <c r="M1593" s="485"/>
      <c r="N1593" s="485"/>
      <c r="O1593" s="479">
        <f t="shared" si="352"/>
        <v>0</v>
      </c>
      <c r="P1593" s="479"/>
      <c r="Q1593" s="479"/>
      <c r="R1593" s="479">
        <f t="shared" si="353"/>
        <v>0</v>
      </c>
      <c r="S1593" s="479"/>
      <c r="T1593" s="580"/>
      <c r="U1593" s="504">
        <f t="shared" si="354"/>
        <v>4</v>
      </c>
      <c r="V1593" s="266"/>
      <c r="W1593" s="231">
        <f t="shared" si="355"/>
        <v>0.83000040054321289</v>
      </c>
      <c r="X1593" s="231"/>
      <c r="Y1593" s="231"/>
      <c r="Z1593" s="485">
        <f t="shared" si="356"/>
        <v>0</v>
      </c>
      <c r="AA1593" s="485"/>
      <c r="AB1593" s="485"/>
      <c r="AC1593" s="485"/>
      <c r="AD1593" s="479">
        <f t="shared" si="357"/>
        <v>0</v>
      </c>
      <c r="AE1593" s="479"/>
      <c r="AF1593" s="479"/>
      <c r="AG1593" s="479">
        <f t="shared" si="358"/>
        <v>0</v>
      </c>
      <c r="AH1593" s="479"/>
      <c r="AI1593" s="580"/>
    </row>
    <row r="1594" spans="1:76" s="54" customFormat="1" ht="15.75" customHeight="1">
      <c r="A1594" s="113" t="str">
        <f t="shared" si="348"/>
        <v/>
      </c>
      <c r="B1594" s="53"/>
      <c r="F1594" s="265">
        <f t="shared" si="349"/>
        <v>4</v>
      </c>
      <c r="G1594" s="266"/>
      <c r="H1594" s="231">
        <f t="shared" si="350"/>
        <v>4.1699995994567871</v>
      </c>
      <c r="I1594" s="231"/>
      <c r="J1594" s="231"/>
      <c r="K1594" s="485">
        <f t="shared" si="351"/>
        <v>206.986953692588</v>
      </c>
      <c r="L1594" s="485"/>
      <c r="M1594" s="485"/>
      <c r="N1594" s="485"/>
      <c r="O1594" s="479">
        <f t="shared" si="352"/>
        <v>59.6</v>
      </c>
      <c r="P1594" s="479"/>
      <c r="Q1594" s="479"/>
      <c r="R1594" s="479">
        <f t="shared" si="353"/>
        <v>69.5</v>
      </c>
      <c r="S1594" s="479"/>
      <c r="T1594" s="580"/>
      <c r="U1594" s="504">
        <f t="shared" si="354"/>
        <v>4</v>
      </c>
      <c r="V1594" s="266"/>
      <c r="W1594" s="231">
        <f t="shared" si="355"/>
        <v>4.1699995994567871</v>
      </c>
      <c r="X1594" s="231"/>
      <c r="Y1594" s="231"/>
      <c r="Z1594" s="485">
        <f t="shared" si="356"/>
        <v>206.986953692588</v>
      </c>
      <c r="AA1594" s="485"/>
      <c r="AB1594" s="485"/>
      <c r="AC1594" s="485"/>
      <c r="AD1594" s="479">
        <f t="shared" si="357"/>
        <v>59.6</v>
      </c>
      <c r="AE1594" s="479"/>
      <c r="AF1594" s="479"/>
      <c r="AG1594" s="479">
        <f t="shared" si="358"/>
        <v>69.5</v>
      </c>
      <c r="AH1594" s="479"/>
      <c r="AI1594" s="580"/>
    </row>
    <row r="1595" spans="1:76" s="54" customFormat="1" ht="15.75" customHeight="1">
      <c r="A1595" s="113" t="str">
        <f t="shared" si="348"/>
        <v/>
      </c>
      <c r="B1595" s="53"/>
      <c r="F1595" s="265">
        <f t="shared" si="349"/>
        <v>5</v>
      </c>
      <c r="G1595" s="266"/>
      <c r="H1595" s="231">
        <f t="shared" si="350"/>
        <v>5</v>
      </c>
      <c r="I1595" s="231"/>
      <c r="J1595" s="231"/>
      <c r="K1595" s="485">
        <f t="shared" si="351"/>
        <v>502.6548245743669</v>
      </c>
      <c r="L1595" s="485"/>
      <c r="M1595" s="485"/>
      <c r="N1595" s="485"/>
      <c r="O1595" s="479">
        <f t="shared" si="352"/>
        <v>120.6</v>
      </c>
      <c r="P1595" s="479"/>
      <c r="Q1595" s="479"/>
      <c r="R1595" s="479">
        <f t="shared" si="353"/>
        <v>140.69999999999999</v>
      </c>
      <c r="S1595" s="479"/>
      <c r="T1595" s="580"/>
      <c r="U1595" s="504">
        <f t="shared" si="354"/>
        <v>5</v>
      </c>
      <c r="V1595" s="266"/>
      <c r="W1595" s="231">
        <f t="shared" si="355"/>
        <v>5</v>
      </c>
      <c r="X1595" s="231"/>
      <c r="Y1595" s="231"/>
      <c r="Z1595" s="485">
        <f t="shared" si="356"/>
        <v>502.6548245743669</v>
      </c>
      <c r="AA1595" s="485"/>
      <c r="AB1595" s="485"/>
      <c r="AC1595" s="485"/>
      <c r="AD1595" s="479">
        <f t="shared" si="357"/>
        <v>120.6</v>
      </c>
      <c r="AE1595" s="479"/>
      <c r="AF1595" s="479"/>
      <c r="AG1595" s="479">
        <f t="shared" si="358"/>
        <v>140.69999999999999</v>
      </c>
      <c r="AH1595" s="479"/>
      <c r="AI1595" s="580"/>
    </row>
    <row r="1596" spans="1:76" s="54" customFormat="1" ht="15.75" customHeight="1">
      <c r="A1596" s="113" t="str">
        <f t="shared" si="348"/>
        <v/>
      </c>
      <c r="B1596" s="53"/>
      <c r="F1596" s="265">
        <f t="shared" si="349"/>
        <v>6</v>
      </c>
      <c r="G1596" s="266"/>
      <c r="H1596" s="231">
        <f t="shared" si="350"/>
        <v>5.1999998092651367</v>
      </c>
      <c r="I1596" s="231"/>
      <c r="J1596" s="231"/>
      <c r="K1596" s="485">
        <f t="shared" si="351"/>
        <v>793.943266293546</v>
      </c>
      <c r="L1596" s="485"/>
      <c r="M1596" s="485"/>
      <c r="N1596" s="485"/>
      <c r="O1596" s="479">
        <f t="shared" si="352"/>
        <v>183.2</v>
      </c>
      <c r="P1596" s="479"/>
      <c r="Q1596" s="479"/>
      <c r="R1596" s="479">
        <f t="shared" si="353"/>
        <v>213.8</v>
      </c>
      <c r="S1596" s="479"/>
      <c r="T1596" s="580"/>
      <c r="U1596" s="504">
        <f t="shared" si="354"/>
        <v>6</v>
      </c>
      <c r="V1596" s="266"/>
      <c r="W1596" s="231">
        <f t="shared" si="355"/>
        <v>5.1999998092651367</v>
      </c>
      <c r="X1596" s="231"/>
      <c r="Y1596" s="231"/>
      <c r="Z1596" s="485">
        <f t="shared" si="356"/>
        <v>793.943266293546</v>
      </c>
      <c r="AA1596" s="485"/>
      <c r="AB1596" s="485"/>
      <c r="AC1596" s="485"/>
      <c r="AD1596" s="479">
        <f t="shared" si="357"/>
        <v>183.2</v>
      </c>
      <c r="AE1596" s="479"/>
      <c r="AF1596" s="479"/>
      <c r="AG1596" s="479">
        <f t="shared" si="358"/>
        <v>213.8</v>
      </c>
      <c r="AH1596" s="479"/>
      <c r="AI1596" s="580"/>
    </row>
    <row r="1597" spans="1:76" s="54" customFormat="1" ht="15.75" customHeight="1">
      <c r="A1597" s="113" t="str">
        <f t="shared" si="348"/>
        <v/>
      </c>
      <c r="B1597" s="53"/>
      <c r="F1597" s="265">
        <f t="shared" si="349"/>
        <v>7</v>
      </c>
      <c r="G1597" s="266"/>
      <c r="H1597" s="231">
        <f t="shared" si="350"/>
        <v>2.5499999523162842</v>
      </c>
      <c r="I1597" s="231"/>
      <c r="J1597" s="231"/>
      <c r="K1597" s="485">
        <f t="shared" si="351"/>
        <v>102.54158229569487</v>
      </c>
      <c r="L1597" s="485"/>
      <c r="M1597" s="485"/>
      <c r="N1597" s="485"/>
      <c r="O1597" s="479">
        <f t="shared" si="352"/>
        <v>48.3</v>
      </c>
      <c r="P1597" s="479"/>
      <c r="Q1597" s="479"/>
      <c r="R1597" s="479">
        <f t="shared" si="353"/>
        <v>56.3</v>
      </c>
      <c r="S1597" s="479"/>
      <c r="T1597" s="580"/>
      <c r="U1597" s="504">
        <f t="shared" si="354"/>
        <v>7</v>
      </c>
      <c r="V1597" s="266"/>
      <c r="W1597" s="231">
        <f t="shared" si="355"/>
        <v>2.5499999523162842</v>
      </c>
      <c r="X1597" s="231"/>
      <c r="Y1597" s="231"/>
      <c r="Z1597" s="485">
        <f t="shared" si="356"/>
        <v>102.54158229569487</v>
      </c>
      <c r="AA1597" s="485"/>
      <c r="AB1597" s="485"/>
      <c r="AC1597" s="485"/>
      <c r="AD1597" s="479">
        <f t="shared" si="357"/>
        <v>48.3</v>
      </c>
      <c r="AE1597" s="479"/>
      <c r="AF1597" s="479"/>
      <c r="AG1597" s="479">
        <f t="shared" si="358"/>
        <v>56.3</v>
      </c>
      <c r="AH1597" s="479"/>
      <c r="AI1597" s="580"/>
    </row>
    <row r="1598" spans="1:76" s="54" customFormat="1" ht="15.75" customHeight="1">
      <c r="A1598" s="113" t="str">
        <f t="shared" si="348"/>
        <v/>
      </c>
      <c r="B1598" s="53"/>
      <c r="F1598" s="265">
        <f t="shared" si="349"/>
        <v>8</v>
      </c>
      <c r="G1598" s="266"/>
      <c r="H1598" s="231">
        <f t="shared" si="350"/>
        <v>3.7799999713897705</v>
      </c>
      <c r="I1598" s="231"/>
      <c r="J1598" s="231"/>
      <c r="K1598" s="485">
        <f t="shared" si="351"/>
        <v>470.25871757123411</v>
      </c>
      <c r="L1598" s="485"/>
      <c r="M1598" s="485"/>
      <c r="N1598" s="485"/>
      <c r="O1598" s="479">
        <f t="shared" si="352"/>
        <v>149.30000000000001</v>
      </c>
      <c r="P1598" s="479"/>
      <c r="Q1598" s="479"/>
      <c r="R1598" s="479">
        <f t="shared" si="353"/>
        <v>174.2</v>
      </c>
      <c r="S1598" s="479"/>
      <c r="T1598" s="580"/>
      <c r="U1598" s="504">
        <f t="shared" si="354"/>
        <v>8</v>
      </c>
      <c r="V1598" s="266"/>
      <c r="W1598" s="231">
        <f t="shared" si="355"/>
        <v>3.7799999713897705</v>
      </c>
      <c r="X1598" s="231"/>
      <c r="Y1598" s="231"/>
      <c r="Z1598" s="485">
        <f t="shared" si="356"/>
        <v>470.25871757123411</v>
      </c>
      <c r="AA1598" s="485"/>
      <c r="AB1598" s="485"/>
      <c r="AC1598" s="485"/>
      <c r="AD1598" s="479">
        <f t="shared" si="357"/>
        <v>149.30000000000001</v>
      </c>
      <c r="AE1598" s="479"/>
      <c r="AF1598" s="479"/>
      <c r="AG1598" s="479">
        <f t="shared" si="358"/>
        <v>174.2</v>
      </c>
      <c r="AH1598" s="479"/>
      <c r="AI1598" s="580"/>
    </row>
    <row r="1599" spans="1:76" s="54" customFormat="1" ht="15.75" customHeight="1">
      <c r="A1599" s="113" t="str">
        <f t="shared" si="348"/>
        <v/>
      </c>
      <c r="B1599" s="53"/>
      <c r="F1599" s="265">
        <f t="shared" si="349"/>
        <v>9</v>
      </c>
      <c r="G1599" s="266"/>
      <c r="H1599" s="231">
        <f t="shared" si="350"/>
        <v>0.89999997615814209</v>
      </c>
      <c r="I1599" s="231"/>
      <c r="J1599" s="231"/>
      <c r="K1599" s="485">
        <f t="shared" si="351"/>
        <v>424.11499699941123</v>
      </c>
      <c r="L1599" s="485"/>
      <c r="M1599" s="485"/>
      <c r="N1599" s="485"/>
      <c r="O1599" s="479">
        <f t="shared" si="352"/>
        <v>565.5</v>
      </c>
      <c r="P1599" s="479"/>
      <c r="Q1599" s="479"/>
      <c r="R1599" s="479">
        <f t="shared" si="353"/>
        <v>659.7</v>
      </c>
      <c r="S1599" s="479"/>
      <c r="T1599" s="580"/>
      <c r="U1599" s="504">
        <f t="shared" si="354"/>
        <v>9</v>
      </c>
      <c r="V1599" s="266"/>
      <c r="W1599" s="231">
        <f t="shared" si="355"/>
        <v>1.8999999761581421</v>
      </c>
      <c r="X1599" s="231"/>
      <c r="Y1599" s="231"/>
      <c r="Z1599" s="485">
        <f t="shared" si="356"/>
        <v>895.35389503788019</v>
      </c>
      <c r="AA1599" s="485"/>
      <c r="AB1599" s="485"/>
      <c r="AC1599" s="485"/>
      <c r="AD1599" s="479">
        <f t="shared" si="357"/>
        <v>565.5</v>
      </c>
      <c r="AE1599" s="479"/>
      <c r="AF1599" s="479"/>
      <c r="AG1599" s="479">
        <f t="shared" si="358"/>
        <v>659.7</v>
      </c>
      <c r="AH1599" s="479"/>
      <c r="AI1599" s="580"/>
    </row>
    <row r="1600" spans="1:76" s="54" customFormat="1" ht="15.75" customHeight="1">
      <c r="A1600" s="113" t="str">
        <f t="shared" si="348"/>
        <v/>
      </c>
      <c r="B1600" s="53"/>
      <c r="F1600" s="265">
        <f t="shared" si="349"/>
        <v>9</v>
      </c>
      <c r="G1600" s="266"/>
      <c r="H1600" s="231">
        <f t="shared" si="350"/>
        <v>1</v>
      </c>
      <c r="I1600" s="231"/>
      <c r="J1600" s="231"/>
      <c r="K1600" s="485">
        <f t="shared" si="351"/>
        <v>0</v>
      </c>
      <c r="L1600" s="485"/>
      <c r="M1600" s="485"/>
      <c r="N1600" s="485"/>
      <c r="O1600" s="479">
        <f t="shared" si="352"/>
        <v>0</v>
      </c>
      <c r="P1600" s="479"/>
      <c r="Q1600" s="479"/>
      <c r="R1600" s="479">
        <f t="shared" si="353"/>
        <v>0</v>
      </c>
      <c r="S1600" s="479"/>
      <c r="T1600" s="580"/>
      <c r="U1600" s="504" t="str">
        <f t="shared" si="354"/>
        <v/>
      </c>
      <c r="V1600" s="266"/>
      <c r="W1600" s="231" t="str">
        <f t="shared" si="355"/>
        <v/>
      </c>
      <c r="X1600" s="231"/>
      <c r="Y1600" s="231"/>
      <c r="Z1600" s="485" t="str">
        <f t="shared" si="356"/>
        <v/>
      </c>
      <c r="AA1600" s="485"/>
      <c r="AB1600" s="485"/>
      <c r="AC1600" s="485"/>
      <c r="AD1600" s="479" t="str">
        <f t="shared" si="357"/>
        <v/>
      </c>
      <c r="AE1600" s="479"/>
      <c r="AF1600" s="479"/>
      <c r="AG1600" s="479" t="str">
        <f t="shared" si="358"/>
        <v/>
      </c>
      <c r="AH1600" s="479"/>
      <c r="AI1600" s="580"/>
    </row>
    <row r="1601" spans="1:36" s="54" customFormat="1" ht="15.75" customHeight="1">
      <c r="A1601" s="113" t="str">
        <f t="shared" si="348"/>
        <v>×</v>
      </c>
      <c r="B1601" s="53"/>
      <c r="F1601" s="265" t="str">
        <f t="shared" si="349"/>
        <v/>
      </c>
      <c r="G1601" s="266"/>
      <c r="H1601" s="231" t="str">
        <f t="shared" si="350"/>
        <v/>
      </c>
      <c r="I1601" s="231"/>
      <c r="J1601" s="231"/>
      <c r="K1601" s="485" t="str">
        <f t="shared" si="351"/>
        <v/>
      </c>
      <c r="L1601" s="485"/>
      <c r="M1601" s="485"/>
      <c r="N1601" s="485"/>
      <c r="O1601" s="479" t="str">
        <f t="shared" si="352"/>
        <v/>
      </c>
      <c r="P1601" s="479"/>
      <c r="Q1601" s="479"/>
      <c r="R1601" s="479" t="str">
        <f t="shared" si="353"/>
        <v/>
      </c>
      <c r="S1601" s="479"/>
      <c r="T1601" s="580"/>
      <c r="U1601" s="504" t="str">
        <f t="shared" si="354"/>
        <v/>
      </c>
      <c r="V1601" s="266"/>
      <c r="W1601" s="231" t="str">
        <f t="shared" si="355"/>
        <v/>
      </c>
      <c r="X1601" s="231"/>
      <c r="Y1601" s="231"/>
      <c r="Z1601" s="485" t="str">
        <f t="shared" si="356"/>
        <v/>
      </c>
      <c r="AA1601" s="485"/>
      <c r="AB1601" s="485"/>
      <c r="AC1601" s="485"/>
      <c r="AD1601" s="479" t="str">
        <f t="shared" si="357"/>
        <v/>
      </c>
      <c r="AE1601" s="479"/>
      <c r="AF1601" s="479"/>
      <c r="AG1601" s="479" t="str">
        <f t="shared" si="358"/>
        <v/>
      </c>
      <c r="AH1601" s="479"/>
      <c r="AI1601" s="580"/>
    </row>
    <row r="1602" spans="1:36" s="54" customFormat="1" ht="15.75" customHeight="1">
      <c r="A1602" s="113" t="str">
        <f t="shared" si="348"/>
        <v>×</v>
      </c>
      <c r="B1602" s="53"/>
      <c r="F1602" s="265" t="str">
        <f t="shared" si="349"/>
        <v/>
      </c>
      <c r="G1602" s="266"/>
      <c r="H1602" s="231" t="str">
        <f t="shared" si="350"/>
        <v/>
      </c>
      <c r="I1602" s="231"/>
      <c r="J1602" s="231"/>
      <c r="K1602" s="485" t="str">
        <f t="shared" si="351"/>
        <v/>
      </c>
      <c r="L1602" s="485"/>
      <c r="M1602" s="485"/>
      <c r="N1602" s="485"/>
      <c r="O1602" s="479" t="str">
        <f t="shared" si="352"/>
        <v/>
      </c>
      <c r="P1602" s="479"/>
      <c r="Q1602" s="479"/>
      <c r="R1602" s="479" t="str">
        <f t="shared" si="353"/>
        <v/>
      </c>
      <c r="S1602" s="479"/>
      <c r="T1602" s="580"/>
      <c r="U1602" s="504" t="str">
        <f t="shared" si="354"/>
        <v/>
      </c>
      <c r="V1602" s="266"/>
      <c r="W1602" s="231" t="str">
        <f t="shared" si="355"/>
        <v/>
      </c>
      <c r="X1602" s="231"/>
      <c r="Y1602" s="231"/>
      <c r="Z1602" s="485" t="str">
        <f t="shared" si="356"/>
        <v/>
      </c>
      <c r="AA1602" s="485"/>
      <c r="AB1602" s="485"/>
      <c r="AC1602" s="485"/>
      <c r="AD1602" s="479" t="str">
        <f t="shared" si="357"/>
        <v/>
      </c>
      <c r="AE1602" s="479"/>
      <c r="AF1602" s="479"/>
      <c r="AG1602" s="479" t="str">
        <f t="shared" si="358"/>
        <v/>
      </c>
      <c r="AH1602" s="479"/>
      <c r="AI1602" s="580"/>
    </row>
    <row r="1603" spans="1:36" s="54" customFormat="1" ht="15.75" customHeight="1">
      <c r="A1603" s="113" t="str">
        <f t="shared" si="348"/>
        <v>×</v>
      </c>
      <c r="B1603" s="53"/>
      <c r="F1603" s="265" t="str">
        <f t="shared" si="349"/>
        <v/>
      </c>
      <c r="G1603" s="266"/>
      <c r="H1603" s="231" t="str">
        <f t="shared" si="350"/>
        <v/>
      </c>
      <c r="I1603" s="231"/>
      <c r="J1603" s="231"/>
      <c r="K1603" s="485" t="str">
        <f t="shared" si="351"/>
        <v/>
      </c>
      <c r="L1603" s="485"/>
      <c r="M1603" s="485"/>
      <c r="N1603" s="485"/>
      <c r="O1603" s="479" t="str">
        <f t="shared" si="352"/>
        <v/>
      </c>
      <c r="P1603" s="479"/>
      <c r="Q1603" s="479"/>
      <c r="R1603" s="479" t="str">
        <f t="shared" si="353"/>
        <v/>
      </c>
      <c r="S1603" s="479"/>
      <c r="T1603" s="580"/>
      <c r="U1603" s="504" t="str">
        <f t="shared" si="354"/>
        <v/>
      </c>
      <c r="V1603" s="266"/>
      <c r="W1603" s="231" t="str">
        <f t="shared" si="355"/>
        <v/>
      </c>
      <c r="X1603" s="231"/>
      <c r="Y1603" s="231"/>
      <c r="Z1603" s="485" t="str">
        <f t="shared" si="356"/>
        <v/>
      </c>
      <c r="AA1603" s="485"/>
      <c r="AB1603" s="485"/>
      <c r="AC1603" s="485"/>
      <c r="AD1603" s="479" t="str">
        <f t="shared" si="357"/>
        <v/>
      </c>
      <c r="AE1603" s="479"/>
      <c r="AF1603" s="479"/>
      <c r="AG1603" s="479" t="str">
        <f t="shared" si="358"/>
        <v/>
      </c>
      <c r="AH1603" s="479"/>
      <c r="AI1603" s="580"/>
    </row>
    <row r="1604" spans="1:36" s="54" customFormat="1" ht="15.75" customHeight="1">
      <c r="A1604" s="113" t="str">
        <f t="shared" si="348"/>
        <v>×</v>
      </c>
      <c r="B1604" s="53"/>
      <c r="F1604" s="265" t="str">
        <f t="shared" si="349"/>
        <v/>
      </c>
      <c r="G1604" s="266"/>
      <c r="H1604" s="231" t="str">
        <f t="shared" si="350"/>
        <v/>
      </c>
      <c r="I1604" s="231"/>
      <c r="J1604" s="231"/>
      <c r="K1604" s="485" t="str">
        <f t="shared" si="351"/>
        <v/>
      </c>
      <c r="L1604" s="485"/>
      <c r="M1604" s="485"/>
      <c r="N1604" s="485"/>
      <c r="O1604" s="479" t="str">
        <f t="shared" si="352"/>
        <v/>
      </c>
      <c r="P1604" s="479"/>
      <c r="Q1604" s="479"/>
      <c r="R1604" s="479" t="str">
        <f t="shared" si="353"/>
        <v/>
      </c>
      <c r="S1604" s="479"/>
      <c r="T1604" s="580"/>
      <c r="U1604" s="504" t="str">
        <f t="shared" si="354"/>
        <v/>
      </c>
      <c r="V1604" s="266"/>
      <c r="W1604" s="231" t="str">
        <f t="shared" si="355"/>
        <v/>
      </c>
      <c r="X1604" s="231"/>
      <c r="Y1604" s="231"/>
      <c r="Z1604" s="485" t="str">
        <f t="shared" si="356"/>
        <v/>
      </c>
      <c r="AA1604" s="485"/>
      <c r="AB1604" s="485"/>
      <c r="AC1604" s="485"/>
      <c r="AD1604" s="479" t="str">
        <f t="shared" si="357"/>
        <v/>
      </c>
      <c r="AE1604" s="479"/>
      <c r="AF1604" s="479"/>
      <c r="AG1604" s="479" t="str">
        <f t="shared" si="358"/>
        <v/>
      </c>
      <c r="AH1604" s="479"/>
      <c r="AI1604" s="580"/>
    </row>
    <row r="1605" spans="1:36" s="54" customFormat="1" ht="15.75" customHeight="1">
      <c r="A1605" s="113" t="str">
        <f t="shared" si="348"/>
        <v>×</v>
      </c>
      <c r="B1605" s="53"/>
      <c r="F1605" s="265" t="str">
        <f t="shared" si="349"/>
        <v/>
      </c>
      <c r="G1605" s="266"/>
      <c r="H1605" s="231" t="str">
        <f t="shared" si="350"/>
        <v/>
      </c>
      <c r="I1605" s="231"/>
      <c r="J1605" s="231"/>
      <c r="K1605" s="485" t="str">
        <f t="shared" si="351"/>
        <v/>
      </c>
      <c r="L1605" s="485"/>
      <c r="M1605" s="485"/>
      <c r="N1605" s="485"/>
      <c r="O1605" s="479" t="str">
        <f t="shared" si="352"/>
        <v/>
      </c>
      <c r="P1605" s="479"/>
      <c r="Q1605" s="479"/>
      <c r="R1605" s="479" t="str">
        <f t="shared" si="353"/>
        <v/>
      </c>
      <c r="S1605" s="479"/>
      <c r="T1605" s="580"/>
      <c r="U1605" s="504" t="str">
        <f t="shared" si="354"/>
        <v/>
      </c>
      <c r="V1605" s="266"/>
      <c r="W1605" s="231" t="str">
        <f t="shared" si="355"/>
        <v/>
      </c>
      <c r="X1605" s="231"/>
      <c r="Y1605" s="231"/>
      <c r="Z1605" s="485" t="str">
        <f t="shared" si="356"/>
        <v/>
      </c>
      <c r="AA1605" s="485"/>
      <c r="AB1605" s="485"/>
      <c r="AC1605" s="485"/>
      <c r="AD1605" s="479" t="str">
        <f t="shared" si="357"/>
        <v/>
      </c>
      <c r="AE1605" s="479"/>
      <c r="AF1605" s="479"/>
      <c r="AG1605" s="479" t="str">
        <f t="shared" si="358"/>
        <v/>
      </c>
      <c r="AH1605" s="479"/>
      <c r="AI1605" s="580"/>
    </row>
    <row r="1606" spans="1:36" s="54" customFormat="1" ht="15.75" customHeight="1">
      <c r="A1606" s="122" t="str">
        <f t="shared" si="348"/>
        <v>×</v>
      </c>
      <c r="B1606" s="53"/>
      <c r="F1606" s="269" t="str">
        <f t="shared" si="349"/>
        <v/>
      </c>
      <c r="G1606" s="270"/>
      <c r="H1606" s="252" t="str">
        <f t="shared" si="350"/>
        <v/>
      </c>
      <c r="I1606" s="252"/>
      <c r="J1606" s="252"/>
      <c r="K1606" s="582" t="str">
        <f t="shared" si="351"/>
        <v/>
      </c>
      <c r="L1606" s="582"/>
      <c r="M1606" s="582"/>
      <c r="N1606" s="582"/>
      <c r="O1606" s="480" t="str">
        <f t="shared" si="352"/>
        <v/>
      </c>
      <c r="P1606" s="480"/>
      <c r="Q1606" s="480"/>
      <c r="R1606" s="480" t="str">
        <f t="shared" si="353"/>
        <v/>
      </c>
      <c r="S1606" s="480"/>
      <c r="T1606" s="583"/>
      <c r="U1606" s="509" t="str">
        <f t="shared" si="354"/>
        <v/>
      </c>
      <c r="V1606" s="270"/>
      <c r="W1606" s="252" t="str">
        <f t="shared" si="355"/>
        <v/>
      </c>
      <c r="X1606" s="252"/>
      <c r="Y1606" s="252"/>
      <c r="Z1606" s="582" t="str">
        <f t="shared" si="356"/>
        <v/>
      </c>
      <c r="AA1606" s="582"/>
      <c r="AB1606" s="582"/>
      <c r="AC1606" s="582"/>
      <c r="AD1606" s="480" t="str">
        <f t="shared" si="357"/>
        <v/>
      </c>
      <c r="AE1606" s="480"/>
      <c r="AF1606" s="480"/>
      <c r="AG1606" s="480" t="str">
        <f t="shared" si="358"/>
        <v/>
      </c>
      <c r="AH1606" s="480"/>
      <c r="AI1606" s="583"/>
    </row>
    <row r="1607" spans="1:36" s="85" customFormat="1" ht="15.75" customHeight="1">
      <c r="A1607" s="126" t="str">
        <f t="shared" ref="A1607:A1612" si="359">IF(液状化L1の有無="","","×")</f>
        <v>×</v>
      </c>
      <c r="B1607" s="100" t="s">
        <v>588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518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470" t="s">
        <v>428</v>
      </c>
      <c r="G1610" s="471"/>
      <c r="H1610" s="471"/>
      <c r="I1610" s="471"/>
      <c r="J1610" s="471"/>
      <c r="K1610" s="471"/>
      <c r="L1610" s="471"/>
      <c r="M1610" s="471"/>
      <c r="N1610" s="471"/>
      <c r="O1610" s="471"/>
      <c r="P1610" s="471"/>
      <c r="Q1610" s="471"/>
      <c r="R1610" s="471"/>
      <c r="S1610" s="471"/>
      <c r="T1610" s="472"/>
      <c r="U1610" s="473" t="s">
        <v>429</v>
      </c>
      <c r="V1610" s="226"/>
      <c r="W1610" s="226"/>
      <c r="X1610" s="226"/>
      <c r="Y1610" s="226"/>
      <c r="Z1610" s="226"/>
      <c r="AA1610" s="226"/>
      <c r="AB1610" s="226"/>
      <c r="AC1610" s="226"/>
      <c r="AD1610" s="226"/>
      <c r="AE1610" s="226"/>
      <c r="AF1610" s="226"/>
      <c r="AG1610" s="226"/>
      <c r="AH1610" s="226"/>
      <c r="AI1610" s="344"/>
    </row>
    <row r="1611" spans="1:36" s="54" customFormat="1" ht="15.75" customHeight="1">
      <c r="A1611" s="123" t="str">
        <f t="shared" si="359"/>
        <v>×</v>
      </c>
      <c r="B1611" s="53"/>
      <c r="F1611" s="474" t="s">
        <v>77</v>
      </c>
      <c r="G1611" s="475"/>
      <c r="H1611" s="478" t="s">
        <v>186</v>
      </c>
      <c r="I1611" s="479"/>
      <c r="J1611" s="479"/>
      <c r="K1611" s="475" t="s">
        <v>233</v>
      </c>
      <c r="L1611" s="475"/>
      <c r="M1611" s="475"/>
      <c r="N1611" s="475"/>
      <c r="O1611" s="475" t="s">
        <v>525</v>
      </c>
      <c r="P1611" s="475"/>
      <c r="Q1611" s="475"/>
      <c r="R1611" s="475" t="s">
        <v>526</v>
      </c>
      <c r="S1611" s="475"/>
      <c r="T1611" s="481"/>
      <c r="U1611" s="483" t="s">
        <v>77</v>
      </c>
      <c r="V1611" s="475"/>
      <c r="W1611" s="478" t="s">
        <v>186</v>
      </c>
      <c r="X1611" s="479"/>
      <c r="Y1611" s="479"/>
      <c r="Z1611" s="475" t="s">
        <v>233</v>
      </c>
      <c r="AA1611" s="475"/>
      <c r="AB1611" s="475"/>
      <c r="AC1611" s="475"/>
      <c r="AD1611" s="475" t="s">
        <v>525</v>
      </c>
      <c r="AE1611" s="475"/>
      <c r="AF1611" s="475"/>
      <c r="AG1611" s="475" t="s">
        <v>526</v>
      </c>
      <c r="AH1611" s="475"/>
      <c r="AI1611" s="481"/>
    </row>
    <row r="1612" spans="1:36" s="54" customFormat="1" ht="15.75" customHeight="1">
      <c r="A1612" s="123" t="str">
        <f t="shared" si="359"/>
        <v>×</v>
      </c>
      <c r="B1612" s="53"/>
      <c r="F1612" s="476"/>
      <c r="G1612" s="477"/>
      <c r="H1612" s="480"/>
      <c r="I1612" s="480"/>
      <c r="J1612" s="480"/>
      <c r="K1612" s="477"/>
      <c r="L1612" s="477"/>
      <c r="M1612" s="477"/>
      <c r="N1612" s="477"/>
      <c r="O1612" s="477"/>
      <c r="P1612" s="477"/>
      <c r="Q1612" s="477"/>
      <c r="R1612" s="477"/>
      <c r="S1612" s="477"/>
      <c r="T1612" s="482"/>
      <c r="U1612" s="484"/>
      <c r="V1612" s="477"/>
      <c r="W1612" s="480"/>
      <c r="X1612" s="480"/>
      <c r="Y1612" s="480"/>
      <c r="Z1612" s="477"/>
      <c r="AA1612" s="477"/>
      <c r="AB1612" s="477"/>
      <c r="AC1612" s="477"/>
      <c r="AD1612" s="477"/>
      <c r="AE1612" s="477"/>
      <c r="AF1612" s="477"/>
      <c r="AG1612" s="477"/>
      <c r="AH1612" s="477"/>
      <c r="AI1612" s="482"/>
    </row>
    <row r="1613" spans="1:36" s="54" customFormat="1" ht="15.75" customHeight="1">
      <c r="A1613" s="123" t="str">
        <f t="shared" ref="A1613:A1628" si="360">IF(液状化L1の有無="",IF(LEN(F1613)+LEN(U1613)=0,"×",""),"×")</f>
        <v>×</v>
      </c>
      <c r="B1613" s="53"/>
      <c r="F1613" s="304">
        <f t="shared" ref="F1613:F1628" si="361">IF(F917="","",F917)</f>
        <v>2</v>
      </c>
      <c r="G1613" s="226"/>
      <c r="H1613" s="225">
        <f t="shared" ref="H1613:H1628" si="362">IF(H917="","",H917)</f>
        <v>3.4200000762939453</v>
      </c>
      <c r="I1613" s="225"/>
      <c r="J1613" s="225"/>
      <c r="K1613" s="584">
        <f t="shared" ref="K1613:K1628" si="363">IF(Q917="","",Q917)</f>
        <v>0</v>
      </c>
      <c r="L1613" s="584"/>
      <c r="M1613" s="584"/>
      <c r="N1613" s="584"/>
      <c r="O1613" s="585">
        <f t="shared" ref="O1613:O1628" si="364">IF(K1613="","",ROUND(K1613/H1613*$AH$1582,1))</f>
        <v>0</v>
      </c>
      <c r="P1613" s="585"/>
      <c r="Q1613" s="585"/>
      <c r="R1613" s="585">
        <f t="shared" ref="R1613:R1628" si="365">IF(K1613="","",ROUND(K1613/H1613*$AH$1583,1))</f>
        <v>0</v>
      </c>
      <c r="S1613" s="585"/>
      <c r="T1613" s="586"/>
      <c r="U1613" s="473">
        <f t="shared" ref="U1613:U1628" si="366">IF(U917="","",U917)</f>
        <v>2</v>
      </c>
      <c r="V1613" s="226"/>
      <c r="W1613" s="225">
        <f t="shared" ref="W1613:W1628" si="367">IF(W917="","",W917)</f>
        <v>3.4200000762939453</v>
      </c>
      <c r="X1613" s="225"/>
      <c r="Y1613" s="225"/>
      <c r="Z1613" s="584">
        <f>IF(AF917="","",AF917)</f>
        <v>0</v>
      </c>
      <c r="AA1613" s="584"/>
      <c r="AB1613" s="584"/>
      <c r="AC1613" s="584"/>
      <c r="AD1613" s="585">
        <f t="shared" ref="AD1613:AD1628" si="368">IF(Z1613="","",ROUND(Z1613/W1613*$AH$1582,1))</f>
        <v>0</v>
      </c>
      <c r="AE1613" s="585"/>
      <c r="AF1613" s="585"/>
      <c r="AG1613" s="585">
        <f t="shared" ref="AG1613:AG1628" si="369">IF(Z1613="","",ROUND(Z1613/W1613*$AH$1583,1))</f>
        <v>0</v>
      </c>
      <c r="AH1613" s="585"/>
      <c r="AI1613" s="586"/>
    </row>
    <row r="1614" spans="1:36" s="54" customFormat="1" ht="15.75" customHeight="1">
      <c r="A1614" s="123" t="str">
        <f t="shared" si="360"/>
        <v>×</v>
      </c>
      <c r="B1614" s="53"/>
      <c r="F1614" s="265">
        <f t="shared" si="361"/>
        <v>3</v>
      </c>
      <c r="G1614" s="266"/>
      <c r="H1614" s="231">
        <f t="shared" si="362"/>
        <v>3.1500000953674316</v>
      </c>
      <c r="I1614" s="231"/>
      <c r="J1614" s="231"/>
      <c r="K1614" s="485">
        <f t="shared" si="363"/>
        <v>0</v>
      </c>
      <c r="L1614" s="485"/>
      <c r="M1614" s="485"/>
      <c r="N1614" s="485"/>
      <c r="O1614" s="479">
        <f t="shared" si="364"/>
        <v>0</v>
      </c>
      <c r="P1614" s="479"/>
      <c r="Q1614" s="479"/>
      <c r="R1614" s="479">
        <f t="shared" si="365"/>
        <v>0</v>
      </c>
      <c r="S1614" s="479"/>
      <c r="T1614" s="580"/>
      <c r="U1614" s="504">
        <f t="shared" si="366"/>
        <v>3</v>
      </c>
      <c r="V1614" s="266"/>
      <c r="W1614" s="231">
        <f t="shared" si="367"/>
        <v>3.1500000953674316</v>
      </c>
      <c r="X1614" s="231"/>
      <c r="Y1614" s="231"/>
      <c r="Z1614" s="485">
        <f t="shared" ref="Z1614:Z1628" si="370">IF(AF894="","",AF894)</f>
        <v>0</v>
      </c>
      <c r="AA1614" s="485"/>
      <c r="AB1614" s="485"/>
      <c r="AC1614" s="485"/>
      <c r="AD1614" s="479">
        <f t="shared" si="368"/>
        <v>0</v>
      </c>
      <c r="AE1614" s="479"/>
      <c r="AF1614" s="479"/>
      <c r="AG1614" s="479">
        <f t="shared" si="369"/>
        <v>0</v>
      </c>
      <c r="AH1614" s="479"/>
      <c r="AI1614" s="580"/>
    </row>
    <row r="1615" spans="1:36" s="54" customFormat="1" ht="15.75" customHeight="1">
      <c r="A1615" s="123" t="str">
        <f t="shared" si="360"/>
        <v>×</v>
      </c>
      <c r="B1615" s="53"/>
      <c r="F1615" s="265">
        <f t="shared" si="361"/>
        <v>4</v>
      </c>
      <c r="G1615" s="266"/>
      <c r="H1615" s="231">
        <f t="shared" si="362"/>
        <v>0.83000040054321289</v>
      </c>
      <c r="I1615" s="231"/>
      <c r="J1615" s="231"/>
      <c r="K1615" s="485">
        <f t="shared" si="363"/>
        <v>0</v>
      </c>
      <c r="L1615" s="485"/>
      <c r="M1615" s="485"/>
      <c r="N1615" s="485"/>
      <c r="O1615" s="479">
        <f t="shared" si="364"/>
        <v>0</v>
      </c>
      <c r="P1615" s="479"/>
      <c r="Q1615" s="479"/>
      <c r="R1615" s="479">
        <f t="shared" si="365"/>
        <v>0</v>
      </c>
      <c r="S1615" s="479"/>
      <c r="T1615" s="580"/>
      <c r="U1615" s="504">
        <f t="shared" si="366"/>
        <v>4</v>
      </c>
      <c r="V1615" s="266"/>
      <c r="W1615" s="231">
        <f t="shared" si="367"/>
        <v>0.83000040054321289</v>
      </c>
      <c r="X1615" s="231"/>
      <c r="Y1615" s="231"/>
      <c r="Z1615" s="485">
        <f t="shared" si="370"/>
        <v>0</v>
      </c>
      <c r="AA1615" s="485"/>
      <c r="AB1615" s="485"/>
      <c r="AC1615" s="485"/>
      <c r="AD1615" s="479">
        <f t="shared" si="368"/>
        <v>0</v>
      </c>
      <c r="AE1615" s="479"/>
      <c r="AF1615" s="479"/>
      <c r="AG1615" s="479">
        <f t="shared" si="369"/>
        <v>0</v>
      </c>
      <c r="AH1615" s="479"/>
      <c r="AI1615" s="580"/>
    </row>
    <row r="1616" spans="1:36" s="54" customFormat="1" ht="15.75" customHeight="1">
      <c r="A1616" s="123" t="str">
        <f t="shared" si="360"/>
        <v>×</v>
      </c>
      <c r="B1616" s="53"/>
      <c r="F1616" s="265">
        <f t="shared" si="361"/>
        <v>4</v>
      </c>
      <c r="G1616" s="266"/>
      <c r="H1616" s="231">
        <f t="shared" si="362"/>
        <v>4.1699995994567871</v>
      </c>
      <c r="I1616" s="231"/>
      <c r="J1616" s="231"/>
      <c r="K1616" s="485">
        <f t="shared" si="363"/>
        <v>206.986953692588</v>
      </c>
      <c r="L1616" s="485"/>
      <c r="M1616" s="485"/>
      <c r="N1616" s="485"/>
      <c r="O1616" s="479">
        <f t="shared" si="364"/>
        <v>59.6</v>
      </c>
      <c r="P1616" s="479"/>
      <c r="Q1616" s="479"/>
      <c r="R1616" s="479">
        <f t="shared" si="365"/>
        <v>69.5</v>
      </c>
      <c r="S1616" s="479"/>
      <c r="T1616" s="580"/>
      <c r="U1616" s="504">
        <f t="shared" si="366"/>
        <v>4</v>
      </c>
      <c r="V1616" s="266"/>
      <c r="W1616" s="231">
        <f t="shared" si="367"/>
        <v>4.1699995994567871</v>
      </c>
      <c r="X1616" s="231"/>
      <c r="Y1616" s="231"/>
      <c r="Z1616" s="485">
        <f t="shared" si="370"/>
        <v>206.986953692588</v>
      </c>
      <c r="AA1616" s="485"/>
      <c r="AB1616" s="485"/>
      <c r="AC1616" s="485"/>
      <c r="AD1616" s="479">
        <f t="shared" si="368"/>
        <v>59.6</v>
      </c>
      <c r="AE1616" s="479"/>
      <c r="AF1616" s="479"/>
      <c r="AG1616" s="479">
        <f t="shared" si="369"/>
        <v>69.5</v>
      </c>
      <c r="AH1616" s="479"/>
      <c r="AI1616" s="580"/>
    </row>
    <row r="1617" spans="1:36" s="54" customFormat="1" ht="15.75" customHeight="1">
      <c r="A1617" s="123" t="str">
        <f t="shared" si="360"/>
        <v>×</v>
      </c>
      <c r="B1617" s="53"/>
      <c r="F1617" s="265">
        <f t="shared" si="361"/>
        <v>5</v>
      </c>
      <c r="G1617" s="266"/>
      <c r="H1617" s="231">
        <f t="shared" si="362"/>
        <v>5</v>
      </c>
      <c r="I1617" s="231"/>
      <c r="J1617" s="231"/>
      <c r="K1617" s="485">
        <f t="shared" si="363"/>
        <v>502.6548245743669</v>
      </c>
      <c r="L1617" s="485"/>
      <c r="M1617" s="485"/>
      <c r="N1617" s="485"/>
      <c r="O1617" s="479">
        <f t="shared" si="364"/>
        <v>120.6</v>
      </c>
      <c r="P1617" s="479"/>
      <c r="Q1617" s="479"/>
      <c r="R1617" s="479">
        <f t="shared" si="365"/>
        <v>140.69999999999999</v>
      </c>
      <c r="S1617" s="479"/>
      <c r="T1617" s="580"/>
      <c r="U1617" s="504">
        <f t="shared" si="366"/>
        <v>5</v>
      </c>
      <c r="V1617" s="266"/>
      <c r="W1617" s="231">
        <f t="shared" si="367"/>
        <v>5</v>
      </c>
      <c r="X1617" s="231"/>
      <c r="Y1617" s="231"/>
      <c r="Z1617" s="485">
        <f t="shared" si="370"/>
        <v>502.6548245743669</v>
      </c>
      <c r="AA1617" s="485"/>
      <c r="AB1617" s="485"/>
      <c r="AC1617" s="485"/>
      <c r="AD1617" s="479">
        <f t="shared" si="368"/>
        <v>120.6</v>
      </c>
      <c r="AE1617" s="479"/>
      <c r="AF1617" s="479"/>
      <c r="AG1617" s="479">
        <f t="shared" si="369"/>
        <v>140.69999999999999</v>
      </c>
      <c r="AH1617" s="479"/>
      <c r="AI1617" s="580"/>
    </row>
    <row r="1618" spans="1:36" s="54" customFormat="1" ht="15.75" customHeight="1">
      <c r="A1618" s="123" t="str">
        <f t="shared" si="360"/>
        <v>×</v>
      </c>
      <c r="B1618" s="53"/>
      <c r="F1618" s="265">
        <f t="shared" si="361"/>
        <v>6</v>
      </c>
      <c r="G1618" s="266"/>
      <c r="H1618" s="231">
        <f t="shared" si="362"/>
        <v>5.1999998092651367</v>
      </c>
      <c r="I1618" s="231"/>
      <c r="J1618" s="231"/>
      <c r="K1618" s="485">
        <f t="shared" si="363"/>
        <v>793.943266293546</v>
      </c>
      <c r="L1618" s="485"/>
      <c r="M1618" s="485"/>
      <c r="N1618" s="485"/>
      <c r="O1618" s="479">
        <f t="shared" si="364"/>
        <v>183.2</v>
      </c>
      <c r="P1618" s="479"/>
      <c r="Q1618" s="479"/>
      <c r="R1618" s="479">
        <f t="shared" si="365"/>
        <v>213.8</v>
      </c>
      <c r="S1618" s="479"/>
      <c r="T1618" s="580"/>
      <c r="U1618" s="504">
        <f t="shared" si="366"/>
        <v>6</v>
      </c>
      <c r="V1618" s="266"/>
      <c r="W1618" s="231">
        <f t="shared" si="367"/>
        <v>5.1999998092651367</v>
      </c>
      <c r="X1618" s="231"/>
      <c r="Y1618" s="231"/>
      <c r="Z1618" s="485">
        <f t="shared" si="370"/>
        <v>793.943266293546</v>
      </c>
      <c r="AA1618" s="485"/>
      <c r="AB1618" s="485"/>
      <c r="AC1618" s="485"/>
      <c r="AD1618" s="479">
        <f t="shared" si="368"/>
        <v>183.2</v>
      </c>
      <c r="AE1618" s="479"/>
      <c r="AF1618" s="479"/>
      <c r="AG1618" s="479">
        <f t="shared" si="369"/>
        <v>213.8</v>
      </c>
      <c r="AH1618" s="479"/>
      <c r="AI1618" s="580"/>
    </row>
    <row r="1619" spans="1:36" s="54" customFormat="1" ht="15.75" customHeight="1">
      <c r="A1619" s="123" t="str">
        <f t="shared" si="360"/>
        <v>×</v>
      </c>
      <c r="B1619" s="53"/>
      <c r="F1619" s="265">
        <f t="shared" si="361"/>
        <v>7</v>
      </c>
      <c r="G1619" s="266"/>
      <c r="H1619" s="231">
        <f t="shared" si="362"/>
        <v>2.5499999523162842</v>
      </c>
      <c r="I1619" s="231"/>
      <c r="J1619" s="231"/>
      <c r="K1619" s="485">
        <f t="shared" si="363"/>
        <v>102.54158229569487</v>
      </c>
      <c r="L1619" s="485"/>
      <c r="M1619" s="485"/>
      <c r="N1619" s="485"/>
      <c r="O1619" s="479">
        <f t="shared" si="364"/>
        <v>48.3</v>
      </c>
      <c r="P1619" s="479"/>
      <c r="Q1619" s="479"/>
      <c r="R1619" s="479">
        <f t="shared" si="365"/>
        <v>56.3</v>
      </c>
      <c r="S1619" s="479"/>
      <c r="T1619" s="580"/>
      <c r="U1619" s="504">
        <f t="shared" si="366"/>
        <v>7</v>
      </c>
      <c r="V1619" s="266"/>
      <c r="W1619" s="231">
        <f t="shared" si="367"/>
        <v>2.5499999523162842</v>
      </c>
      <c r="X1619" s="231"/>
      <c r="Y1619" s="231"/>
      <c r="Z1619" s="485">
        <f t="shared" si="370"/>
        <v>102.54158229569487</v>
      </c>
      <c r="AA1619" s="485"/>
      <c r="AB1619" s="485"/>
      <c r="AC1619" s="485"/>
      <c r="AD1619" s="479">
        <f t="shared" si="368"/>
        <v>48.3</v>
      </c>
      <c r="AE1619" s="479"/>
      <c r="AF1619" s="479"/>
      <c r="AG1619" s="479">
        <f t="shared" si="369"/>
        <v>56.3</v>
      </c>
      <c r="AH1619" s="479"/>
      <c r="AI1619" s="580"/>
    </row>
    <row r="1620" spans="1:36" s="54" customFormat="1" ht="15.75" customHeight="1">
      <c r="A1620" s="123" t="str">
        <f t="shared" si="360"/>
        <v>×</v>
      </c>
      <c r="B1620" s="53"/>
      <c r="F1620" s="265">
        <f t="shared" si="361"/>
        <v>8</v>
      </c>
      <c r="G1620" s="266"/>
      <c r="H1620" s="231">
        <f t="shared" si="362"/>
        <v>3.7799999713897705</v>
      </c>
      <c r="I1620" s="231"/>
      <c r="J1620" s="231"/>
      <c r="K1620" s="485">
        <f t="shared" si="363"/>
        <v>470.25871757123411</v>
      </c>
      <c r="L1620" s="485"/>
      <c r="M1620" s="485"/>
      <c r="N1620" s="485"/>
      <c r="O1620" s="479">
        <f t="shared" si="364"/>
        <v>149.30000000000001</v>
      </c>
      <c r="P1620" s="479"/>
      <c r="Q1620" s="479"/>
      <c r="R1620" s="479">
        <f t="shared" si="365"/>
        <v>174.2</v>
      </c>
      <c r="S1620" s="479"/>
      <c r="T1620" s="580"/>
      <c r="U1620" s="504">
        <f t="shared" si="366"/>
        <v>8</v>
      </c>
      <c r="V1620" s="266"/>
      <c r="W1620" s="231">
        <f t="shared" si="367"/>
        <v>3.7799999713897705</v>
      </c>
      <c r="X1620" s="231"/>
      <c r="Y1620" s="231"/>
      <c r="Z1620" s="485">
        <f t="shared" si="370"/>
        <v>470.25871757123411</v>
      </c>
      <c r="AA1620" s="485"/>
      <c r="AB1620" s="485"/>
      <c r="AC1620" s="485"/>
      <c r="AD1620" s="479">
        <f t="shared" si="368"/>
        <v>149.30000000000001</v>
      </c>
      <c r="AE1620" s="479"/>
      <c r="AF1620" s="479"/>
      <c r="AG1620" s="479">
        <f t="shared" si="369"/>
        <v>174.2</v>
      </c>
      <c r="AH1620" s="479"/>
      <c r="AI1620" s="580"/>
    </row>
    <row r="1621" spans="1:36" s="54" customFormat="1" ht="15.75" customHeight="1">
      <c r="A1621" s="123" t="str">
        <f t="shared" si="360"/>
        <v>×</v>
      </c>
      <c r="B1621" s="53"/>
      <c r="F1621" s="265">
        <f t="shared" si="361"/>
        <v>9</v>
      </c>
      <c r="G1621" s="266"/>
      <c r="H1621" s="231">
        <f t="shared" si="362"/>
        <v>0.89999997615814209</v>
      </c>
      <c r="I1621" s="231"/>
      <c r="J1621" s="231"/>
      <c r="K1621" s="485">
        <f t="shared" si="363"/>
        <v>424.11499699941123</v>
      </c>
      <c r="L1621" s="485"/>
      <c r="M1621" s="485"/>
      <c r="N1621" s="485"/>
      <c r="O1621" s="479">
        <f t="shared" si="364"/>
        <v>565.5</v>
      </c>
      <c r="P1621" s="479"/>
      <c r="Q1621" s="479"/>
      <c r="R1621" s="479">
        <f t="shared" si="365"/>
        <v>659.7</v>
      </c>
      <c r="S1621" s="479"/>
      <c r="T1621" s="580"/>
      <c r="U1621" s="504">
        <f t="shared" si="366"/>
        <v>9</v>
      </c>
      <c r="V1621" s="266"/>
      <c r="W1621" s="231">
        <f t="shared" si="367"/>
        <v>1.8999999761581421</v>
      </c>
      <c r="X1621" s="231"/>
      <c r="Y1621" s="231"/>
      <c r="Z1621" s="485">
        <f t="shared" si="370"/>
        <v>895.35389503788019</v>
      </c>
      <c r="AA1621" s="485"/>
      <c r="AB1621" s="485"/>
      <c r="AC1621" s="485"/>
      <c r="AD1621" s="479">
        <f t="shared" si="368"/>
        <v>565.5</v>
      </c>
      <c r="AE1621" s="479"/>
      <c r="AF1621" s="479"/>
      <c r="AG1621" s="479">
        <f t="shared" si="369"/>
        <v>659.7</v>
      </c>
      <c r="AH1621" s="479"/>
      <c r="AI1621" s="580"/>
    </row>
    <row r="1622" spans="1:36" s="54" customFormat="1" ht="15.75" customHeight="1">
      <c r="A1622" s="123" t="str">
        <f t="shared" si="360"/>
        <v>×</v>
      </c>
      <c r="B1622" s="53"/>
      <c r="F1622" s="265">
        <f t="shared" si="361"/>
        <v>9</v>
      </c>
      <c r="G1622" s="266"/>
      <c r="H1622" s="231">
        <f t="shared" si="362"/>
        <v>1</v>
      </c>
      <c r="I1622" s="231"/>
      <c r="J1622" s="231"/>
      <c r="K1622" s="485">
        <f t="shared" si="363"/>
        <v>0</v>
      </c>
      <c r="L1622" s="485"/>
      <c r="M1622" s="485"/>
      <c r="N1622" s="485"/>
      <c r="O1622" s="479">
        <f t="shared" si="364"/>
        <v>0</v>
      </c>
      <c r="P1622" s="479"/>
      <c r="Q1622" s="479"/>
      <c r="R1622" s="479">
        <f t="shared" si="365"/>
        <v>0</v>
      </c>
      <c r="S1622" s="479"/>
      <c r="T1622" s="580"/>
      <c r="U1622" s="504" t="str">
        <f t="shared" si="366"/>
        <v/>
      </c>
      <c r="V1622" s="266"/>
      <c r="W1622" s="231" t="str">
        <f t="shared" si="367"/>
        <v/>
      </c>
      <c r="X1622" s="231"/>
      <c r="Y1622" s="231"/>
      <c r="Z1622" s="485" t="str">
        <f t="shared" si="370"/>
        <v/>
      </c>
      <c r="AA1622" s="485"/>
      <c r="AB1622" s="485"/>
      <c r="AC1622" s="485"/>
      <c r="AD1622" s="479" t="str">
        <f t="shared" si="368"/>
        <v/>
      </c>
      <c r="AE1622" s="479"/>
      <c r="AF1622" s="479"/>
      <c r="AG1622" s="479" t="str">
        <f t="shared" si="369"/>
        <v/>
      </c>
      <c r="AH1622" s="479"/>
      <c r="AI1622" s="580"/>
    </row>
    <row r="1623" spans="1:36" s="54" customFormat="1" ht="15.75" customHeight="1">
      <c r="A1623" s="123" t="str">
        <f t="shared" si="360"/>
        <v>×</v>
      </c>
      <c r="B1623" s="53"/>
      <c r="F1623" s="265" t="str">
        <f t="shared" si="361"/>
        <v/>
      </c>
      <c r="G1623" s="266"/>
      <c r="H1623" s="231" t="str">
        <f t="shared" si="362"/>
        <v/>
      </c>
      <c r="I1623" s="231"/>
      <c r="J1623" s="231"/>
      <c r="K1623" s="485" t="str">
        <f t="shared" si="363"/>
        <v/>
      </c>
      <c r="L1623" s="485"/>
      <c r="M1623" s="485"/>
      <c r="N1623" s="485"/>
      <c r="O1623" s="479" t="str">
        <f t="shared" si="364"/>
        <v/>
      </c>
      <c r="P1623" s="479"/>
      <c r="Q1623" s="479"/>
      <c r="R1623" s="479" t="str">
        <f t="shared" si="365"/>
        <v/>
      </c>
      <c r="S1623" s="479"/>
      <c r="T1623" s="580"/>
      <c r="U1623" s="504" t="str">
        <f t="shared" si="366"/>
        <v/>
      </c>
      <c r="V1623" s="266"/>
      <c r="W1623" s="231" t="str">
        <f t="shared" si="367"/>
        <v/>
      </c>
      <c r="X1623" s="231"/>
      <c r="Y1623" s="231"/>
      <c r="Z1623" s="485" t="str">
        <f t="shared" si="370"/>
        <v/>
      </c>
      <c r="AA1623" s="485"/>
      <c r="AB1623" s="485"/>
      <c r="AC1623" s="485"/>
      <c r="AD1623" s="479" t="str">
        <f t="shared" si="368"/>
        <v/>
      </c>
      <c r="AE1623" s="479"/>
      <c r="AF1623" s="479"/>
      <c r="AG1623" s="479" t="str">
        <f t="shared" si="369"/>
        <v/>
      </c>
      <c r="AH1623" s="479"/>
      <c r="AI1623" s="580"/>
    </row>
    <row r="1624" spans="1:36" s="54" customFormat="1" ht="15.75" customHeight="1">
      <c r="A1624" s="123" t="str">
        <f t="shared" si="360"/>
        <v>×</v>
      </c>
      <c r="B1624" s="53"/>
      <c r="F1624" s="265" t="str">
        <f t="shared" si="361"/>
        <v/>
      </c>
      <c r="G1624" s="266"/>
      <c r="H1624" s="231" t="str">
        <f t="shared" si="362"/>
        <v/>
      </c>
      <c r="I1624" s="231"/>
      <c r="J1624" s="231"/>
      <c r="K1624" s="485" t="str">
        <f t="shared" si="363"/>
        <v/>
      </c>
      <c r="L1624" s="485"/>
      <c r="M1624" s="485"/>
      <c r="N1624" s="485"/>
      <c r="O1624" s="479" t="str">
        <f t="shared" si="364"/>
        <v/>
      </c>
      <c r="P1624" s="479"/>
      <c r="Q1624" s="479"/>
      <c r="R1624" s="479" t="str">
        <f t="shared" si="365"/>
        <v/>
      </c>
      <c r="S1624" s="479"/>
      <c r="T1624" s="580"/>
      <c r="U1624" s="504" t="str">
        <f t="shared" si="366"/>
        <v/>
      </c>
      <c r="V1624" s="266"/>
      <c r="W1624" s="231" t="str">
        <f t="shared" si="367"/>
        <v/>
      </c>
      <c r="X1624" s="231"/>
      <c r="Y1624" s="231"/>
      <c r="Z1624" s="485" t="str">
        <f t="shared" si="370"/>
        <v/>
      </c>
      <c r="AA1624" s="485"/>
      <c r="AB1624" s="485"/>
      <c r="AC1624" s="485"/>
      <c r="AD1624" s="479" t="str">
        <f t="shared" si="368"/>
        <v/>
      </c>
      <c r="AE1624" s="479"/>
      <c r="AF1624" s="479"/>
      <c r="AG1624" s="479" t="str">
        <f t="shared" si="369"/>
        <v/>
      </c>
      <c r="AH1624" s="479"/>
      <c r="AI1624" s="580"/>
    </row>
    <row r="1625" spans="1:36" s="54" customFormat="1" ht="15.75" customHeight="1">
      <c r="A1625" s="123" t="str">
        <f t="shared" si="360"/>
        <v>×</v>
      </c>
      <c r="B1625" s="53"/>
      <c r="F1625" s="265" t="str">
        <f t="shared" si="361"/>
        <v/>
      </c>
      <c r="G1625" s="266"/>
      <c r="H1625" s="231" t="str">
        <f t="shared" si="362"/>
        <v/>
      </c>
      <c r="I1625" s="231"/>
      <c r="J1625" s="231"/>
      <c r="K1625" s="485" t="str">
        <f t="shared" si="363"/>
        <v/>
      </c>
      <c r="L1625" s="485"/>
      <c r="M1625" s="485"/>
      <c r="N1625" s="485"/>
      <c r="O1625" s="479" t="str">
        <f t="shared" si="364"/>
        <v/>
      </c>
      <c r="P1625" s="479"/>
      <c r="Q1625" s="479"/>
      <c r="R1625" s="479" t="str">
        <f t="shared" si="365"/>
        <v/>
      </c>
      <c r="S1625" s="479"/>
      <c r="T1625" s="580"/>
      <c r="U1625" s="504" t="str">
        <f t="shared" si="366"/>
        <v/>
      </c>
      <c r="V1625" s="266"/>
      <c r="W1625" s="231" t="str">
        <f t="shared" si="367"/>
        <v/>
      </c>
      <c r="X1625" s="231"/>
      <c r="Y1625" s="231"/>
      <c r="Z1625" s="485" t="str">
        <f t="shared" si="370"/>
        <v/>
      </c>
      <c r="AA1625" s="485"/>
      <c r="AB1625" s="485"/>
      <c r="AC1625" s="485"/>
      <c r="AD1625" s="479" t="str">
        <f t="shared" si="368"/>
        <v/>
      </c>
      <c r="AE1625" s="479"/>
      <c r="AF1625" s="479"/>
      <c r="AG1625" s="479" t="str">
        <f t="shared" si="369"/>
        <v/>
      </c>
      <c r="AH1625" s="479"/>
      <c r="AI1625" s="580"/>
    </row>
    <row r="1626" spans="1:36" s="54" customFormat="1" ht="15.75" customHeight="1">
      <c r="A1626" s="123" t="str">
        <f t="shared" si="360"/>
        <v>×</v>
      </c>
      <c r="B1626" s="53"/>
      <c r="F1626" s="265" t="str">
        <f t="shared" si="361"/>
        <v/>
      </c>
      <c r="G1626" s="266"/>
      <c r="H1626" s="231" t="str">
        <f t="shared" si="362"/>
        <v/>
      </c>
      <c r="I1626" s="231"/>
      <c r="J1626" s="231"/>
      <c r="K1626" s="485" t="str">
        <f t="shared" si="363"/>
        <v/>
      </c>
      <c r="L1626" s="485"/>
      <c r="M1626" s="485"/>
      <c r="N1626" s="485"/>
      <c r="O1626" s="479" t="str">
        <f t="shared" si="364"/>
        <v/>
      </c>
      <c r="P1626" s="479"/>
      <c r="Q1626" s="479"/>
      <c r="R1626" s="479" t="str">
        <f t="shared" si="365"/>
        <v/>
      </c>
      <c r="S1626" s="479"/>
      <c r="T1626" s="580"/>
      <c r="U1626" s="504" t="str">
        <f t="shared" si="366"/>
        <v/>
      </c>
      <c r="V1626" s="266"/>
      <c r="W1626" s="231" t="str">
        <f t="shared" si="367"/>
        <v/>
      </c>
      <c r="X1626" s="231"/>
      <c r="Y1626" s="231"/>
      <c r="Z1626" s="485" t="str">
        <f t="shared" si="370"/>
        <v/>
      </c>
      <c r="AA1626" s="485"/>
      <c r="AB1626" s="485"/>
      <c r="AC1626" s="485"/>
      <c r="AD1626" s="479" t="str">
        <f t="shared" si="368"/>
        <v/>
      </c>
      <c r="AE1626" s="479"/>
      <c r="AF1626" s="479"/>
      <c r="AG1626" s="479" t="str">
        <f t="shared" si="369"/>
        <v/>
      </c>
      <c r="AH1626" s="479"/>
      <c r="AI1626" s="580"/>
    </row>
    <row r="1627" spans="1:36" s="54" customFormat="1" ht="15.75" customHeight="1">
      <c r="A1627" s="123" t="str">
        <f t="shared" si="360"/>
        <v>×</v>
      </c>
      <c r="B1627" s="53"/>
      <c r="F1627" s="265" t="str">
        <f t="shared" si="361"/>
        <v/>
      </c>
      <c r="G1627" s="266"/>
      <c r="H1627" s="231" t="str">
        <f t="shared" si="362"/>
        <v/>
      </c>
      <c r="I1627" s="231"/>
      <c r="J1627" s="231"/>
      <c r="K1627" s="485" t="str">
        <f t="shared" si="363"/>
        <v/>
      </c>
      <c r="L1627" s="485"/>
      <c r="M1627" s="485"/>
      <c r="N1627" s="485"/>
      <c r="O1627" s="479" t="str">
        <f t="shared" si="364"/>
        <v/>
      </c>
      <c r="P1627" s="479"/>
      <c r="Q1627" s="479"/>
      <c r="R1627" s="479" t="str">
        <f t="shared" si="365"/>
        <v/>
      </c>
      <c r="S1627" s="479"/>
      <c r="T1627" s="580"/>
      <c r="U1627" s="504" t="str">
        <f t="shared" si="366"/>
        <v/>
      </c>
      <c r="V1627" s="266"/>
      <c r="W1627" s="231" t="str">
        <f t="shared" si="367"/>
        <v/>
      </c>
      <c r="X1627" s="231"/>
      <c r="Y1627" s="231"/>
      <c r="Z1627" s="485" t="str">
        <f t="shared" si="370"/>
        <v/>
      </c>
      <c r="AA1627" s="485"/>
      <c r="AB1627" s="485"/>
      <c r="AC1627" s="485"/>
      <c r="AD1627" s="479" t="str">
        <f t="shared" si="368"/>
        <v/>
      </c>
      <c r="AE1627" s="479"/>
      <c r="AF1627" s="479"/>
      <c r="AG1627" s="479" t="str">
        <f t="shared" si="369"/>
        <v/>
      </c>
      <c r="AH1627" s="479"/>
      <c r="AI1627" s="580"/>
    </row>
    <row r="1628" spans="1:36" s="54" customFormat="1" ht="15.75" customHeight="1">
      <c r="A1628" s="123" t="str">
        <f t="shared" si="360"/>
        <v>×</v>
      </c>
      <c r="B1628" s="53"/>
      <c r="F1628" s="269" t="str">
        <f t="shared" si="361"/>
        <v/>
      </c>
      <c r="G1628" s="270"/>
      <c r="H1628" s="252" t="str">
        <f t="shared" si="362"/>
        <v/>
      </c>
      <c r="I1628" s="252"/>
      <c r="J1628" s="252"/>
      <c r="K1628" s="582" t="str">
        <f t="shared" si="363"/>
        <v/>
      </c>
      <c r="L1628" s="582"/>
      <c r="M1628" s="582"/>
      <c r="N1628" s="582"/>
      <c r="O1628" s="480" t="str">
        <f t="shared" si="364"/>
        <v/>
      </c>
      <c r="P1628" s="480"/>
      <c r="Q1628" s="480"/>
      <c r="R1628" s="480" t="str">
        <f t="shared" si="365"/>
        <v/>
      </c>
      <c r="S1628" s="480"/>
      <c r="T1628" s="583"/>
      <c r="U1628" s="509" t="str">
        <f t="shared" si="366"/>
        <v/>
      </c>
      <c r="V1628" s="270"/>
      <c r="W1628" s="252" t="str">
        <f t="shared" si="367"/>
        <v/>
      </c>
      <c r="X1628" s="252"/>
      <c r="Y1628" s="252"/>
      <c r="Z1628" s="582" t="str">
        <f t="shared" si="370"/>
        <v/>
      </c>
      <c r="AA1628" s="582"/>
      <c r="AB1628" s="582"/>
      <c r="AC1628" s="582"/>
      <c r="AD1628" s="480" t="str">
        <f t="shared" si="368"/>
        <v/>
      </c>
      <c r="AE1628" s="480"/>
      <c r="AF1628" s="480"/>
      <c r="AG1628" s="480" t="str">
        <f t="shared" si="369"/>
        <v/>
      </c>
      <c r="AH1628" s="480"/>
      <c r="AI1628" s="583"/>
    </row>
    <row r="1629" spans="1:36" s="85" customFormat="1" ht="15.75" customHeight="1">
      <c r="A1629" s="124" t="str">
        <f>IF(液状化L1の有無="","","×")</f>
        <v>×</v>
      </c>
      <c r="B1629" s="100" t="s">
        <v>588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519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70" t="s">
        <v>428</v>
      </c>
      <c r="G1632" s="471"/>
      <c r="H1632" s="471"/>
      <c r="I1632" s="471"/>
      <c r="J1632" s="471"/>
      <c r="K1632" s="471"/>
      <c r="L1632" s="471"/>
      <c r="M1632" s="471"/>
      <c r="N1632" s="471"/>
      <c r="O1632" s="471"/>
      <c r="P1632" s="471"/>
      <c r="Q1632" s="471"/>
      <c r="R1632" s="471"/>
      <c r="S1632" s="471"/>
      <c r="T1632" s="472"/>
      <c r="U1632" s="473" t="s">
        <v>429</v>
      </c>
      <c r="V1632" s="226"/>
      <c r="W1632" s="226"/>
      <c r="X1632" s="226"/>
      <c r="Y1632" s="226"/>
      <c r="Z1632" s="226"/>
      <c r="AA1632" s="226"/>
      <c r="AB1632" s="226"/>
      <c r="AC1632" s="226"/>
      <c r="AD1632" s="226"/>
      <c r="AE1632" s="226"/>
      <c r="AF1632" s="226"/>
      <c r="AG1632" s="226"/>
      <c r="AH1632" s="226"/>
      <c r="AI1632" s="344"/>
    </row>
    <row r="1633" spans="1:35" s="54" customFormat="1" ht="15.75" customHeight="1">
      <c r="A1633" s="125" t="str">
        <f>IF(液状化L2の有無="","","×")</f>
        <v/>
      </c>
      <c r="B1633" s="53"/>
      <c r="F1633" s="474" t="s">
        <v>77</v>
      </c>
      <c r="G1633" s="475"/>
      <c r="H1633" s="478" t="s">
        <v>186</v>
      </c>
      <c r="I1633" s="479"/>
      <c r="J1633" s="479"/>
      <c r="K1633" s="475" t="s">
        <v>233</v>
      </c>
      <c r="L1633" s="475"/>
      <c r="M1633" s="475"/>
      <c r="N1633" s="475"/>
      <c r="O1633" s="475" t="s">
        <v>525</v>
      </c>
      <c r="P1633" s="475"/>
      <c r="Q1633" s="475"/>
      <c r="R1633" s="475" t="s">
        <v>526</v>
      </c>
      <c r="S1633" s="475"/>
      <c r="T1633" s="481"/>
      <c r="U1633" s="483" t="s">
        <v>77</v>
      </c>
      <c r="V1633" s="475"/>
      <c r="W1633" s="478" t="s">
        <v>186</v>
      </c>
      <c r="X1633" s="479"/>
      <c r="Y1633" s="479"/>
      <c r="Z1633" s="475" t="s">
        <v>233</v>
      </c>
      <c r="AA1633" s="475"/>
      <c r="AB1633" s="475"/>
      <c r="AC1633" s="475"/>
      <c r="AD1633" s="475" t="s">
        <v>525</v>
      </c>
      <c r="AE1633" s="475"/>
      <c r="AF1633" s="475"/>
      <c r="AG1633" s="475" t="s">
        <v>526</v>
      </c>
      <c r="AH1633" s="475"/>
      <c r="AI1633" s="481"/>
    </row>
    <row r="1634" spans="1:35" s="54" customFormat="1" ht="15.75" customHeight="1">
      <c r="A1634" s="125" t="str">
        <f>IF(液状化L2の有無="","","×")</f>
        <v/>
      </c>
      <c r="B1634" s="53"/>
      <c r="F1634" s="476"/>
      <c r="G1634" s="477"/>
      <c r="H1634" s="480"/>
      <c r="I1634" s="480"/>
      <c r="J1634" s="480"/>
      <c r="K1634" s="477"/>
      <c r="L1634" s="477"/>
      <c r="M1634" s="477"/>
      <c r="N1634" s="477"/>
      <c r="O1634" s="477"/>
      <c r="P1634" s="477"/>
      <c r="Q1634" s="477"/>
      <c r="R1634" s="477"/>
      <c r="S1634" s="477"/>
      <c r="T1634" s="482"/>
      <c r="U1634" s="484"/>
      <c r="V1634" s="477"/>
      <c r="W1634" s="480"/>
      <c r="X1634" s="480"/>
      <c r="Y1634" s="480"/>
      <c r="Z1634" s="477"/>
      <c r="AA1634" s="477"/>
      <c r="AB1634" s="477"/>
      <c r="AC1634" s="477"/>
      <c r="AD1634" s="477"/>
      <c r="AE1634" s="477"/>
      <c r="AF1634" s="477"/>
      <c r="AG1634" s="477"/>
      <c r="AH1634" s="477"/>
      <c r="AI1634" s="482"/>
    </row>
    <row r="1635" spans="1:35" s="54" customFormat="1" ht="15.75" customHeight="1">
      <c r="A1635" s="125" t="str">
        <f t="shared" ref="A1635:A1650" si="371">IF(液状化L2の有無="",IF(LEN(F1635)+LEN(U1635)=0,"×",""),"×")</f>
        <v/>
      </c>
      <c r="B1635" s="53"/>
      <c r="F1635" s="304">
        <f t="shared" ref="F1635:F1650" si="372">IF(F941="","",F941)</f>
        <v>2</v>
      </c>
      <c r="G1635" s="226"/>
      <c r="H1635" s="225">
        <f t="shared" ref="H1635:H1650" si="373">IF(H941="","",H941)</f>
        <v>3.4200000762939453</v>
      </c>
      <c r="I1635" s="225"/>
      <c r="J1635" s="225"/>
      <c r="K1635" s="584">
        <f t="shared" ref="K1635:K1650" si="374">IF(Q941="","",Q941)</f>
        <v>0</v>
      </c>
      <c r="L1635" s="584"/>
      <c r="M1635" s="584"/>
      <c r="N1635" s="584"/>
      <c r="O1635" s="585">
        <f t="shared" ref="O1635:O1650" si="375">IF(K1635="","",ROUND(K1635/H1635*$AH$1582,1))</f>
        <v>0</v>
      </c>
      <c r="P1635" s="585"/>
      <c r="Q1635" s="585"/>
      <c r="R1635" s="585">
        <f t="shared" ref="R1635:R1650" si="376">IF(K1635="","",ROUND(K1635/H1635*$AH$1583,1))</f>
        <v>0</v>
      </c>
      <c r="S1635" s="585"/>
      <c r="T1635" s="586"/>
      <c r="U1635" s="473">
        <f t="shared" ref="U1635:U1650" si="377">IF(U941="","",U941)</f>
        <v>2</v>
      </c>
      <c r="V1635" s="226"/>
      <c r="W1635" s="225">
        <f t="shared" ref="W1635:W1650" si="378">IF(W941="","",W941)</f>
        <v>3.4200000762939453</v>
      </c>
      <c r="X1635" s="225"/>
      <c r="Y1635" s="225"/>
      <c r="Z1635" s="584">
        <f t="shared" ref="Z1635:Z1650" si="379">IF(AF941="","",AF941)</f>
        <v>0</v>
      </c>
      <c r="AA1635" s="584"/>
      <c r="AB1635" s="584"/>
      <c r="AC1635" s="584"/>
      <c r="AD1635" s="585">
        <f t="shared" ref="AD1635:AD1650" si="380">IF(Z1635="","",ROUND(Z1635/W1635*$AH$1582,1))</f>
        <v>0</v>
      </c>
      <c r="AE1635" s="585"/>
      <c r="AF1635" s="585"/>
      <c r="AG1635" s="585">
        <f t="shared" ref="AG1635:AG1650" si="381">IF(Z1635="","",ROUND(Z1635/W1635*$AH$1583,1))</f>
        <v>0</v>
      </c>
      <c r="AH1635" s="585"/>
      <c r="AI1635" s="586"/>
    </row>
    <row r="1636" spans="1:35" s="54" customFormat="1" ht="15.75" customHeight="1">
      <c r="A1636" s="125" t="str">
        <f t="shared" si="371"/>
        <v/>
      </c>
      <c r="B1636" s="53"/>
      <c r="F1636" s="265">
        <f t="shared" si="372"/>
        <v>3</v>
      </c>
      <c r="G1636" s="266"/>
      <c r="H1636" s="231">
        <f t="shared" si="373"/>
        <v>3.1500000953674316</v>
      </c>
      <c r="I1636" s="231"/>
      <c r="J1636" s="231"/>
      <c r="K1636" s="485">
        <f t="shared" si="374"/>
        <v>0</v>
      </c>
      <c r="L1636" s="485"/>
      <c r="M1636" s="485"/>
      <c r="N1636" s="485"/>
      <c r="O1636" s="479">
        <f t="shared" si="375"/>
        <v>0</v>
      </c>
      <c r="P1636" s="479"/>
      <c r="Q1636" s="479"/>
      <c r="R1636" s="479">
        <f t="shared" si="376"/>
        <v>0</v>
      </c>
      <c r="S1636" s="479"/>
      <c r="T1636" s="580"/>
      <c r="U1636" s="504">
        <f t="shared" si="377"/>
        <v>3</v>
      </c>
      <c r="V1636" s="266"/>
      <c r="W1636" s="231">
        <f t="shared" si="378"/>
        <v>3.1500000953674316</v>
      </c>
      <c r="X1636" s="231"/>
      <c r="Y1636" s="231"/>
      <c r="Z1636" s="485">
        <f t="shared" si="379"/>
        <v>0</v>
      </c>
      <c r="AA1636" s="485"/>
      <c r="AB1636" s="485"/>
      <c r="AC1636" s="485"/>
      <c r="AD1636" s="479">
        <f t="shared" si="380"/>
        <v>0</v>
      </c>
      <c r="AE1636" s="479"/>
      <c r="AF1636" s="479"/>
      <c r="AG1636" s="479">
        <f t="shared" si="381"/>
        <v>0</v>
      </c>
      <c r="AH1636" s="479"/>
      <c r="AI1636" s="580"/>
    </row>
    <row r="1637" spans="1:35" s="54" customFormat="1" ht="15.75" customHeight="1">
      <c r="A1637" s="125" t="str">
        <f t="shared" si="371"/>
        <v/>
      </c>
      <c r="B1637" s="53"/>
      <c r="F1637" s="265">
        <f t="shared" si="372"/>
        <v>4</v>
      </c>
      <c r="G1637" s="266"/>
      <c r="H1637" s="231">
        <f t="shared" si="373"/>
        <v>3.7300004959106445</v>
      </c>
      <c r="I1637" s="231"/>
      <c r="J1637" s="231"/>
      <c r="K1637" s="485">
        <f t="shared" si="374"/>
        <v>0</v>
      </c>
      <c r="L1637" s="485"/>
      <c r="M1637" s="485"/>
      <c r="N1637" s="485"/>
      <c r="O1637" s="479">
        <f t="shared" si="375"/>
        <v>0</v>
      </c>
      <c r="P1637" s="479"/>
      <c r="Q1637" s="479"/>
      <c r="R1637" s="479">
        <f t="shared" si="376"/>
        <v>0</v>
      </c>
      <c r="S1637" s="479"/>
      <c r="T1637" s="580"/>
      <c r="U1637" s="504">
        <f t="shared" si="377"/>
        <v>4</v>
      </c>
      <c r="V1637" s="266"/>
      <c r="W1637" s="231">
        <f t="shared" si="378"/>
        <v>3.7300004959106445</v>
      </c>
      <c r="X1637" s="231"/>
      <c r="Y1637" s="231"/>
      <c r="Z1637" s="485">
        <f t="shared" si="379"/>
        <v>0</v>
      </c>
      <c r="AA1637" s="485"/>
      <c r="AB1637" s="485"/>
      <c r="AC1637" s="485"/>
      <c r="AD1637" s="479">
        <f t="shared" si="380"/>
        <v>0</v>
      </c>
      <c r="AE1637" s="479"/>
      <c r="AF1637" s="479"/>
      <c r="AG1637" s="479">
        <f t="shared" si="381"/>
        <v>0</v>
      </c>
      <c r="AH1637" s="479"/>
      <c r="AI1637" s="580"/>
    </row>
    <row r="1638" spans="1:35" s="54" customFormat="1" ht="15.75" customHeight="1">
      <c r="A1638" s="125" t="str">
        <f t="shared" si="371"/>
        <v/>
      </c>
      <c r="B1638" s="53"/>
      <c r="F1638" s="265">
        <f t="shared" si="372"/>
        <v>4</v>
      </c>
      <c r="G1638" s="266"/>
      <c r="H1638" s="231">
        <f t="shared" si="373"/>
        <v>1.2699995040893555</v>
      </c>
      <c r="I1638" s="231"/>
      <c r="J1638" s="231"/>
      <c r="K1638" s="485">
        <f t="shared" si="374"/>
        <v>63.039173571334835</v>
      </c>
      <c r="L1638" s="485"/>
      <c r="M1638" s="485"/>
      <c r="N1638" s="485"/>
      <c r="O1638" s="479">
        <f t="shared" si="375"/>
        <v>59.6</v>
      </c>
      <c r="P1638" s="479"/>
      <c r="Q1638" s="479"/>
      <c r="R1638" s="479">
        <f t="shared" si="376"/>
        <v>69.5</v>
      </c>
      <c r="S1638" s="479"/>
      <c r="T1638" s="580"/>
      <c r="U1638" s="504">
        <f t="shared" si="377"/>
        <v>4</v>
      </c>
      <c r="V1638" s="266"/>
      <c r="W1638" s="231">
        <f t="shared" si="378"/>
        <v>1.2699995040893555</v>
      </c>
      <c r="X1638" s="231"/>
      <c r="Y1638" s="231"/>
      <c r="Z1638" s="485">
        <f t="shared" si="379"/>
        <v>63.039173571334835</v>
      </c>
      <c r="AA1638" s="485"/>
      <c r="AB1638" s="485"/>
      <c r="AC1638" s="485"/>
      <c r="AD1638" s="479">
        <f t="shared" si="380"/>
        <v>59.6</v>
      </c>
      <c r="AE1638" s="479"/>
      <c r="AF1638" s="479"/>
      <c r="AG1638" s="479">
        <f t="shared" si="381"/>
        <v>69.5</v>
      </c>
      <c r="AH1638" s="479"/>
      <c r="AI1638" s="580"/>
    </row>
    <row r="1639" spans="1:35" s="54" customFormat="1" ht="15.75" customHeight="1">
      <c r="A1639" s="125" t="str">
        <f t="shared" si="371"/>
        <v/>
      </c>
      <c r="B1639" s="53"/>
      <c r="F1639" s="265">
        <f t="shared" si="372"/>
        <v>5</v>
      </c>
      <c r="G1639" s="266"/>
      <c r="H1639" s="231">
        <f t="shared" si="373"/>
        <v>5</v>
      </c>
      <c r="I1639" s="231"/>
      <c r="J1639" s="231"/>
      <c r="K1639" s="485">
        <f t="shared" si="374"/>
        <v>502.6548245743669</v>
      </c>
      <c r="L1639" s="485"/>
      <c r="M1639" s="485"/>
      <c r="N1639" s="485"/>
      <c r="O1639" s="479">
        <f t="shared" si="375"/>
        <v>120.6</v>
      </c>
      <c r="P1639" s="479"/>
      <c r="Q1639" s="479"/>
      <c r="R1639" s="479">
        <f t="shared" si="376"/>
        <v>140.69999999999999</v>
      </c>
      <c r="S1639" s="479"/>
      <c r="T1639" s="580"/>
      <c r="U1639" s="504">
        <f t="shared" si="377"/>
        <v>5</v>
      </c>
      <c r="V1639" s="266"/>
      <c r="W1639" s="231">
        <f t="shared" si="378"/>
        <v>5</v>
      </c>
      <c r="X1639" s="231"/>
      <c r="Y1639" s="231"/>
      <c r="Z1639" s="485">
        <f t="shared" si="379"/>
        <v>502.6548245743669</v>
      </c>
      <c r="AA1639" s="485"/>
      <c r="AB1639" s="485"/>
      <c r="AC1639" s="485"/>
      <c r="AD1639" s="479">
        <f t="shared" si="380"/>
        <v>120.6</v>
      </c>
      <c r="AE1639" s="479"/>
      <c r="AF1639" s="479"/>
      <c r="AG1639" s="479">
        <f t="shared" si="381"/>
        <v>140.69999999999999</v>
      </c>
      <c r="AH1639" s="479"/>
      <c r="AI1639" s="580"/>
    </row>
    <row r="1640" spans="1:35" s="54" customFormat="1" ht="15.75" customHeight="1">
      <c r="A1640" s="125" t="str">
        <f t="shared" si="371"/>
        <v/>
      </c>
      <c r="B1640" s="53"/>
      <c r="F1640" s="265">
        <f t="shared" si="372"/>
        <v>6</v>
      </c>
      <c r="G1640" s="266"/>
      <c r="H1640" s="231">
        <f t="shared" si="373"/>
        <v>5.1999998092651367</v>
      </c>
      <c r="I1640" s="231"/>
      <c r="J1640" s="231"/>
      <c r="K1640" s="485">
        <f t="shared" si="374"/>
        <v>793.943266293546</v>
      </c>
      <c r="L1640" s="485"/>
      <c r="M1640" s="485"/>
      <c r="N1640" s="485"/>
      <c r="O1640" s="479">
        <f t="shared" si="375"/>
        <v>183.2</v>
      </c>
      <c r="P1640" s="479"/>
      <c r="Q1640" s="479"/>
      <c r="R1640" s="479">
        <f t="shared" si="376"/>
        <v>213.8</v>
      </c>
      <c r="S1640" s="479"/>
      <c r="T1640" s="580"/>
      <c r="U1640" s="504">
        <f t="shared" si="377"/>
        <v>6</v>
      </c>
      <c r="V1640" s="266"/>
      <c r="W1640" s="231">
        <f t="shared" si="378"/>
        <v>5.1999998092651367</v>
      </c>
      <c r="X1640" s="231"/>
      <c r="Y1640" s="231"/>
      <c r="Z1640" s="485">
        <f t="shared" si="379"/>
        <v>793.943266293546</v>
      </c>
      <c r="AA1640" s="485"/>
      <c r="AB1640" s="485"/>
      <c r="AC1640" s="485"/>
      <c r="AD1640" s="479">
        <f t="shared" si="380"/>
        <v>183.2</v>
      </c>
      <c r="AE1640" s="479"/>
      <c r="AF1640" s="479"/>
      <c r="AG1640" s="479">
        <f t="shared" si="381"/>
        <v>213.8</v>
      </c>
      <c r="AH1640" s="479"/>
      <c r="AI1640" s="580"/>
    </row>
    <row r="1641" spans="1:35" s="54" customFormat="1" ht="15.75" customHeight="1">
      <c r="A1641" s="125" t="str">
        <f t="shared" si="371"/>
        <v/>
      </c>
      <c r="B1641" s="53"/>
      <c r="F1641" s="265">
        <f t="shared" si="372"/>
        <v>7</v>
      </c>
      <c r="G1641" s="266"/>
      <c r="H1641" s="231">
        <f t="shared" si="373"/>
        <v>2.5499999523162842</v>
      </c>
      <c r="I1641" s="231"/>
      <c r="J1641" s="231"/>
      <c r="K1641" s="485">
        <f t="shared" si="374"/>
        <v>102.54158229569487</v>
      </c>
      <c r="L1641" s="485"/>
      <c r="M1641" s="485"/>
      <c r="N1641" s="485"/>
      <c r="O1641" s="479">
        <f t="shared" si="375"/>
        <v>48.3</v>
      </c>
      <c r="P1641" s="479"/>
      <c r="Q1641" s="479"/>
      <c r="R1641" s="479">
        <f t="shared" si="376"/>
        <v>56.3</v>
      </c>
      <c r="S1641" s="479"/>
      <c r="T1641" s="580"/>
      <c r="U1641" s="504">
        <f t="shared" si="377"/>
        <v>7</v>
      </c>
      <c r="V1641" s="266"/>
      <c r="W1641" s="231">
        <f t="shared" si="378"/>
        <v>2.5499999523162842</v>
      </c>
      <c r="X1641" s="231"/>
      <c r="Y1641" s="231"/>
      <c r="Z1641" s="485">
        <f t="shared" si="379"/>
        <v>102.54158229569487</v>
      </c>
      <c r="AA1641" s="485"/>
      <c r="AB1641" s="485"/>
      <c r="AC1641" s="485"/>
      <c r="AD1641" s="479">
        <f t="shared" si="380"/>
        <v>48.3</v>
      </c>
      <c r="AE1641" s="479"/>
      <c r="AF1641" s="479"/>
      <c r="AG1641" s="479">
        <f t="shared" si="381"/>
        <v>56.3</v>
      </c>
      <c r="AH1641" s="479"/>
      <c r="AI1641" s="580"/>
    </row>
    <row r="1642" spans="1:35" s="54" customFormat="1" ht="15.75" customHeight="1">
      <c r="A1642" s="125" t="str">
        <f t="shared" si="371"/>
        <v/>
      </c>
      <c r="B1642" s="53"/>
      <c r="F1642" s="265">
        <f t="shared" si="372"/>
        <v>8</v>
      </c>
      <c r="G1642" s="266"/>
      <c r="H1642" s="231">
        <f t="shared" si="373"/>
        <v>3.7799999713897705</v>
      </c>
      <c r="I1642" s="231"/>
      <c r="J1642" s="231"/>
      <c r="K1642" s="485">
        <f t="shared" si="374"/>
        <v>470.25871757123411</v>
      </c>
      <c r="L1642" s="485"/>
      <c r="M1642" s="485"/>
      <c r="N1642" s="485"/>
      <c r="O1642" s="479">
        <f t="shared" si="375"/>
        <v>149.30000000000001</v>
      </c>
      <c r="P1642" s="479"/>
      <c r="Q1642" s="479"/>
      <c r="R1642" s="479">
        <f t="shared" si="376"/>
        <v>174.2</v>
      </c>
      <c r="S1642" s="479"/>
      <c r="T1642" s="580"/>
      <c r="U1642" s="504">
        <f t="shared" si="377"/>
        <v>8</v>
      </c>
      <c r="V1642" s="266"/>
      <c r="W1642" s="231">
        <f t="shared" si="378"/>
        <v>3.7799999713897705</v>
      </c>
      <c r="X1642" s="231"/>
      <c r="Y1642" s="231"/>
      <c r="Z1642" s="485">
        <f t="shared" si="379"/>
        <v>470.25871757123411</v>
      </c>
      <c r="AA1642" s="485"/>
      <c r="AB1642" s="485"/>
      <c r="AC1642" s="485"/>
      <c r="AD1642" s="479">
        <f t="shared" si="380"/>
        <v>149.30000000000001</v>
      </c>
      <c r="AE1642" s="479"/>
      <c r="AF1642" s="479"/>
      <c r="AG1642" s="479">
        <f t="shared" si="381"/>
        <v>174.2</v>
      </c>
      <c r="AH1642" s="479"/>
      <c r="AI1642" s="580"/>
    </row>
    <row r="1643" spans="1:35" s="54" customFormat="1" ht="15.75" customHeight="1">
      <c r="A1643" s="125" t="str">
        <f t="shared" si="371"/>
        <v/>
      </c>
      <c r="B1643" s="53"/>
      <c r="F1643" s="265">
        <f t="shared" si="372"/>
        <v>9</v>
      </c>
      <c r="G1643" s="266"/>
      <c r="H1643" s="231">
        <f t="shared" si="373"/>
        <v>0.89999997615814209</v>
      </c>
      <c r="I1643" s="231"/>
      <c r="J1643" s="231"/>
      <c r="K1643" s="485">
        <f t="shared" si="374"/>
        <v>424.11499699941123</v>
      </c>
      <c r="L1643" s="485"/>
      <c r="M1643" s="485"/>
      <c r="N1643" s="485"/>
      <c r="O1643" s="479">
        <f t="shared" si="375"/>
        <v>565.5</v>
      </c>
      <c r="P1643" s="479"/>
      <c r="Q1643" s="479"/>
      <c r="R1643" s="479">
        <f t="shared" si="376"/>
        <v>659.7</v>
      </c>
      <c r="S1643" s="479"/>
      <c r="T1643" s="580"/>
      <c r="U1643" s="504">
        <f t="shared" si="377"/>
        <v>9</v>
      </c>
      <c r="V1643" s="266"/>
      <c r="W1643" s="231">
        <f t="shared" si="378"/>
        <v>1.8999999761581421</v>
      </c>
      <c r="X1643" s="231"/>
      <c r="Y1643" s="231"/>
      <c r="Z1643" s="485">
        <f t="shared" si="379"/>
        <v>895.35389503788019</v>
      </c>
      <c r="AA1643" s="485"/>
      <c r="AB1643" s="485"/>
      <c r="AC1643" s="485"/>
      <c r="AD1643" s="479">
        <f t="shared" si="380"/>
        <v>565.5</v>
      </c>
      <c r="AE1643" s="479"/>
      <c r="AF1643" s="479"/>
      <c r="AG1643" s="479">
        <f t="shared" si="381"/>
        <v>659.7</v>
      </c>
      <c r="AH1643" s="479"/>
      <c r="AI1643" s="580"/>
    </row>
    <row r="1644" spans="1:35" s="54" customFormat="1" ht="15.75" customHeight="1">
      <c r="A1644" s="125" t="str">
        <f t="shared" si="371"/>
        <v/>
      </c>
      <c r="B1644" s="53"/>
      <c r="F1644" s="265">
        <f t="shared" si="372"/>
        <v>9</v>
      </c>
      <c r="G1644" s="266"/>
      <c r="H1644" s="231">
        <f t="shared" si="373"/>
        <v>1</v>
      </c>
      <c r="I1644" s="231"/>
      <c r="J1644" s="231"/>
      <c r="K1644" s="485">
        <f t="shared" si="374"/>
        <v>0</v>
      </c>
      <c r="L1644" s="485"/>
      <c r="M1644" s="485"/>
      <c r="N1644" s="485"/>
      <c r="O1644" s="479">
        <f t="shared" si="375"/>
        <v>0</v>
      </c>
      <c r="P1644" s="479"/>
      <c r="Q1644" s="479"/>
      <c r="R1644" s="479">
        <f t="shared" si="376"/>
        <v>0</v>
      </c>
      <c r="S1644" s="479"/>
      <c r="T1644" s="580"/>
      <c r="U1644" s="504" t="str">
        <f t="shared" si="377"/>
        <v/>
      </c>
      <c r="V1644" s="266"/>
      <c r="W1644" s="231" t="str">
        <f t="shared" si="378"/>
        <v/>
      </c>
      <c r="X1644" s="231"/>
      <c r="Y1644" s="231"/>
      <c r="Z1644" s="485" t="str">
        <f t="shared" si="379"/>
        <v/>
      </c>
      <c r="AA1644" s="485"/>
      <c r="AB1644" s="485"/>
      <c r="AC1644" s="485"/>
      <c r="AD1644" s="479" t="str">
        <f t="shared" si="380"/>
        <v/>
      </c>
      <c r="AE1644" s="479"/>
      <c r="AF1644" s="479"/>
      <c r="AG1644" s="479" t="str">
        <f t="shared" si="381"/>
        <v/>
      </c>
      <c r="AH1644" s="479"/>
      <c r="AI1644" s="580"/>
    </row>
    <row r="1645" spans="1:35" s="54" customFormat="1" ht="15.75" customHeight="1">
      <c r="A1645" s="125" t="str">
        <f t="shared" si="371"/>
        <v>×</v>
      </c>
      <c r="B1645" s="53"/>
      <c r="F1645" s="265" t="str">
        <f t="shared" si="372"/>
        <v/>
      </c>
      <c r="G1645" s="266"/>
      <c r="H1645" s="231" t="str">
        <f t="shared" si="373"/>
        <v/>
      </c>
      <c r="I1645" s="231"/>
      <c r="J1645" s="231"/>
      <c r="K1645" s="485" t="str">
        <f t="shared" si="374"/>
        <v/>
      </c>
      <c r="L1645" s="485"/>
      <c r="M1645" s="485"/>
      <c r="N1645" s="485"/>
      <c r="O1645" s="479" t="str">
        <f t="shared" si="375"/>
        <v/>
      </c>
      <c r="P1645" s="479"/>
      <c r="Q1645" s="479"/>
      <c r="R1645" s="479" t="str">
        <f t="shared" si="376"/>
        <v/>
      </c>
      <c r="S1645" s="479"/>
      <c r="T1645" s="580"/>
      <c r="U1645" s="504" t="str">
        <f t="shared" si="377"/>
        <v/>
      </c>
      <c r="V1645" s="266"/>
      <c r="W1645" s="231" t="str">
        <f t="shared" si="378"/>
        <v/>
      </c>
      <c r="X1645" s="231"/>
      <c r="Y1645" s="231"/>
      <c r="Z1645" s="485" t="str">
        <f t="shared" si="379"/>
        <v/>
      </c>
      <c r="AA1645" s="485"/>
      <c r="AB1645" s="485"/>
      <c r="AC1645" s="485"/>
      <c r="AD1645" s="479" t="str">
        <f t="shared" si="380"/>
        <v/>
      </c>
      <c r="AE1645" s="479"/>
      <c r="AF1645" s="479"/>
      <c r="AG1645" s="479" t="str">
        <f t="shared" si="381"/>
        <v/>
      </c>
      <c r="AH1645" s="479"/>
      <c r="AI1645" s="580"/>
    </row>
    <row r="1646" spans="1:35" s="54" customFormat="1" ht="15.75" customHeight="1">
      <c r="A1646" s="125" t="str">
        <f t="shared" si="371"/>
        <v>×</v>
      </c>
      <c r="B1646" s="53"/>
      <c r="F1646" s="265" t="str">
        <f t="shared" si="372"/>
        <v/>
      </c>
      <c r="G1646" s="266"/>
      <c r="H1646" s="231" t="str">
        <f t="shared" si="373"/>
        <v/>
      </c>
      <c r="I1646" s="231"/>
      <c r="J1646" s="231"/>
      <c r="K1646" s="485" t="str">
        <f t="shared" si="374"/>
        <v/>
      </c>
      <c r="L1646" s="485"/>
      <c r="M1646" s="485"/>
      <c r="N1646" s="485"/>
      <c r="O1646" s="479" t="str">
        <f t="shared" si="375"/>
        <v/>
      </c>
      <c r="P1646" s="479"/>
      <c r="Q1646" s="479"/>
      <c r="R1646" s="479" t="str">
        <f t="shared" si="376"/>
        <v/>
      </c>
      <c r="S1646" s="479"/>
      <c r="T1646" s="580"/>
      <c r="U1646" s="504" t="str">
        <f t="shared" si="377"/>
        <v/>
      </c>
      <c r="V1646" s="266"/>
      <c r="W1646" s="231" t="str">
        <f t="shared" si="378"/>
        <v/>
      </c>
      <c r="X1646" s="231"/>
      <c r="Y1646" s="231"/>
      <c r="Z1646" s="485" t="str">
        <f t="shared" si="379"/>
        <v/>
      </c>
      <c r="AA1646" s="485"/>
      <c r="AB1646" s="485"/>
      <c r="AC1646" s="485"/>
      <c r="AD1646" s="479" t="str">
        <f t="shared" si="380"/>
        <v/>
      </c>
      <c r="AE1646" s="479"/>
      <c r="AF1646" s="479"/>
      <c r="AG1646" s="479" t="str">
        <f t="shared" si="381"/>
        <v/>
      </c>
      <c r="AH1646" s="479"/>
      <c r="AI1646" s="580"/>
    </row>
    <row r="1647" spans="1:35" s="54" customFormat="1" ht="15.75" customHeight="1">
      <c r="A1647" s="125" t="str">
        <f t="shared" si="371"/>
        <v>×</v>
      </c>
      <c r="B1647" s="53"/>
      <c r="F1647" s="265" t="str">
        <f t="shared" si="372"/>
        <v/>
      </c>
      <c r="G1647" s="266"/>
      <c r="H1647" s="231" t="str">
        <f t="shared" si="373"/>
        <v/>
      </c>
      <c r="I1647" s="231"/>
      <c r="J1647" s="231"/>
      <c r="K1647" s="485" t="str">
        <f t="shared" si="374"/>
        <v/>
      </c>
      <c r="L1647" s="485"/>
      <c r="M1647" s="485"/>
      <c r="N1647" s="485"/>
      <c r="O1647" s="479" t="str">
        <f t="shared" si="375"/>
        <v/>
      </c>
      <c r="P1647" s="479"/>
      <c r="Q1647" s="479"/>
      <c r="R1647" s="479" t="str">
        <f t="shared" si="376"/>
        <v/>
      </c>
      <c r="S1647" s="479"/>
      <c r="T1647" s="580"/>
      <c r="U1647" s="504" t="str">
        <f t="shared" si="377"/>
        <v/>
      </c>
      <c r="V1647" s="266"/>
      <c r="W1647" s="231" t="str">
        <f t="shared" si="378"/>
        <v/>
      </c>
      <c r="X1647" s="231"/>
      <c r="Y1647" s="231"/>
      <c r="Z1647" s="485" t="str">
        <f t="shared" si="379"/>
        <v/>
      </c>
      <c r="AA1647" s="485"/>
      <c r="AB1647" s="485"/>
      <c r="AC1647" s="485"/>
      <c r="AD1647" s="479" t="str">
        <f t="shared" si="380"/>
        <v/>
      </c>
      <c r="AE1647" s="479"/>
      <c r="AF1647" s="479"/>
      <c r="AG1647" s="479" t="str">
        <f t="shared" si="381"/>
        <v/>
      </c>
      <c r="AH1647" s="479"/>
      <c r="AI1647" s="580"/>
    </row>
    <row r="1648" spans="1:35" s="54" customFormat="1" ht="15.75" customHeight="1">
      <c r="A1648" s="125" t="str">
        <f t="shared" si="371"/>
        <v>×</v>
      </c>
      <c r="B1648" s="53"/>
      <c r="F1648" s="265" t="str">
        <f t="shared" si="372"/>
        <v/>
      </c>
      <c r="G1648" s="266"/>
      <c r="H1648" s="231" t="str">
        <f t="shared" si="373"/>
        <v/>
      </c>
      <c r="I1648" s="231"/>
      <c r="J1648" s="231"/>
      <c r="K1648" s="485" t="str">
        <f t="shared" si="374"/>
        <v/>
      </c>
      <c r="L1648" s="485"/>
      <c r="M1648" s="485"/>
      <c r="N1648" s="485"/>
      <c r="O1648" s="479" t="str">
        <f t="shared" si="375"/>
        <v/>
      </c>
      <c r="P1648" s="479"/>
      <c r="Q1648" s="479"/>
      <c r="R1648" s="479" t="str">
        <f t="shared" si="376"/>
        <v/>
      </c>
      <c r="S1648" s="479"/>
      <c r="T1648" s="580"/>
      <c r="U1648" s="504" t="str">
        <f t="shared" si="377"/>
        <v/>
      </c>
      <c r="V1648" s="266"/>
      <c r="W1648" s="231" t="str">
        <f t="shared" si="378"/>
        <v/>
      </c>
      <c r="X1648" s="231"/>
      <c r="Y1648" s="231"/>
      <c r="Z1648" s="485" t="str">
        <f t="shared" si="379"/>
        <v/>
      </c>
      <c r="AA1648" s="485"/>
      <c r="AB1648" s="485"/>
      <c r="AC1648" s="485"/>
      <c r="AD1648" s="479" t="str">
        <f t="shared" si="380"/>
        <v/>
      </c>
      <c r="AE1648" s="479"/>
      <c r="AF1648" s="479"/>
      <c r="AG1648" s="479" t="str">
        <f t="shared" si="381"/>
        <v/>
      </c>
      <c r="AH1648" s="479"/>
      <c r="AI1648" s="580"/>
    </row>
    <row r="1649" spans="1:36" s="54" customFormat="1" ht="15.75" customHeight="1">
      <c r="A1649" s="125" t="str">
        <f t="shared" si="371"/>
        <v>×</v>
      </c>
      <c r="B1649" s="53"/>
      <c r="F1649" s="265" t="str">
        <f t="shared" si="372"/>
        <v/>
      </c>
      <c r="G1649" s="266"/>
      <c r="H1649" s="231" t="str">
        <f t="shared" si="373"/>
        <v/>
      </c>
      <c r="I1649" s="231"/>
      <c r="J1649" s="231"/>
      <c r="K1649" s="485" t="str">
        <f t="shared" si="374"/>
        <v/>
      </c>
      <c r="L1649" s="485"/>
      <c r="M1649" s="485"/>
      <c r="N1649" s="485"/>
      <c r="O1649" s="479" t="str">
        <f t="shared" si="375"/>
        <v/>
      </c>
      <c r="P1649" s="479"/>
      <c r="Q1649" s="479"/>
      <c r="R1649" s="479" t="str">
        <f t="shared" si="376"/>
        <v/>
      </c>
      <c r="S1649" s="479"/>
      <c r="T1649" s="580"/>
      <c r="U1649" s="504" t="str">
        <f t="shared" si="377"/>
        <v/>
      </c>
      <c r="V1649" s="266"/>
      <c r="W1649" s="231" t="str">
        <f t="shared" si="378"/>
        <v/>
      </c>
      <c r="X1649" s="231"/>
      <c r="Y1649" s="231"/>
      <c r="Z1649" s="485" t="str">
        <f t="shared" si="379"/>
        <v/>
      </c>
      <c r="AA1649" s="485"/>
      <c r="AB1649" s="485"/>
      <c r="AC1649" s="485"/>
      <c r="AD1649" s="479" t="str">
        <f t="shared" si="380"/>
        <v/>
      </c>
      <c r="AE1649" s="479"/>
      <c r="AF1649" s="479"/>
      <c r="AG1649" s="479" t="str">
        <f t="shared" si="381"/>
        <v/>
      </c>
      <c r="AH1649" s="479"/>
      <c r="AI1649" s="580"/>
    </row>
    <row r="1650" spans="1:36" s="54" customFormat="1" ht="15.75" customHeight="1">
      <c r="A1650" s="125" t="str">
        <f t="shared" si="371"/>
        <v>×</v>
      </c>
      <c r="B1650" s="53"/>
      <c r="F1650" s="269" t="str">
        <f t="shared" si="372"/>
        <v/>
      </c>
      <c r="G1650" s="270"/>
      <c r="H1650" s="252" t="str">
        <f t="shared" si="373"/>
        <v/>
      </c>
      <c r="I1650" s="252"/>
      <c r="J1650" s="252"/>
      <c r="K1650" s="582" t="str">
        <f t="shared" si="374"/>
        <v/>
      </c>
      <c r="L1650" s="582"/>
      <c r="M1650" s="582"/>
      <c r="N1650" s="582"/>
      <c r="O1650" s="480" t="str">
        <f t="shared" si="375"/>
        <v/>
      </c>
      <c r="P1650" s="480"/>
      <c r="Q1650" s="480"/>
      <c r="R1650" s="480" t="str">
        <f t="shared" si="376"/>
        <v/>
      </c>
      <c r="S1650" s="480"/>
      <c r="T1650" s="583"/>
      <c r="U1650" s="509" t="str">
        <f t="shared" si="377"/>
        <v/>
      </c>
      <c r="V1650" s="270"/>
      <c r="W1650" s="252" t="str">
        <f t="shared" si="378"/>
        <v/>
      </c>
      <c r="X1650" s="252"/>
      <c r="Y1650" s="252"/>
      <c r="Z1650" s="582" t="str">
        <f t="shared" si="379"/>
        <v/>
      </c>
      <c r="AA1650" s="582"/>
      <c r="AB1650" s="582"/>
      <c r="AC1650" s="582"/>
      <c r="AD1650" s="480" t="str">
        <f t="shared" si="380"/>
        <v/>
      </c>
      <c r="AE1650" s="480"/>
      <c r="AF1650" s="480"/>
      <c r="AG1650" s="480" t="str">
        <f t="shared" si="381"/>
        <v/>
      </c>
      <c r="AH1650" s="480"/>
      <c r="AI1650" s="583"/>
    </row>
    <row r="1651" spans="1:36" s="85" customFormat="1" ht="15.75" customHeight="1">
      <c r="A1651" s="125" t="str">
        <f>IF(液状化L2の有無="","","×")</f>
        <v/>
      </c>
      <c r="B1651" s="100" t="s">
        <v>588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70" t="s">
        <v>428</v>
      </c>
      <c r="G1654" s="471"/>
      <c r="H1654" s="471"/>
      <c r="I1654" s="471"/>
      <c r="J1654" s="471"/>
      <c r="K1654" s="471"/>
      <c r="L1654" s="471"/>
      <c r="M1654" s="471"/>
      <c r="N1654" s="471"/>
      <c r="O1654" s="471"/>
      <c r="P1654" s="471"/>
      <c r="Q1654" s="471"/>
      <c r="R1654" s="471"/>
      <c r="S1654" s="471"/>
      <c r="T1654" s="472"/>
      <c r="U1654" s="473" t="s">
        <v>429</v>
      </c>
      <c r="V1654" s="226"/>
      <c r="W1654" s="226"/>
      <c r="X1654" s="226"/>
      <c r="Y1654" s="226"/>
      <c r="Z1654" s="226"/>
      <c r="AA1654" s="226"/>
      <c r="AB1654" s="226"/>
      <c r="AC1654" s="226"/>
      <c r="AD1654" s="226"/>
      <c r="AE1654" s="226"/>
      <c r="AF1654" s="226"/>
      <c r="AG1654" s="226"/>
      <c r="AH1654" s="226"/>
      <c r="AI1654" s="344"/>
    </row>
    <row r="1655" spans="1:36" s="54" customFormat="1" ht="15.75" customHeight="1">
      <c r="F1655" s="474" t="s">
        <v>77</v>
      </c>
      <c r="G1655" s="475"/>
      <c r="H1655" s="478" t="s">
        <v>186</v>
      </c>
      <c r="I1655" s="479"/>
      <c r="J1655" s="479"/>
      <c r="K1655" s="475" t="s">
        <v>233</v>
      </c>
      <c r="L1655" s="475"/>
      <c r="M1655" s="475"/>
      <c r="N1655" s="475"/>
      <c r="O1655" s="475" t="s">
        <v>525</v>
      </c>
      <c r="P1655" s="475"/>
      <c r="Q1655" s="475"/>
      <c r="R1655" s="475" t="s">
        <v>526</v>
      </c>
      <c r="S1655" s="475"/>
      <c r="T1655" s="481"/>
      <c r="U1655" s="483" t="s">
        <v>77</v>
      </c>
      <c r="V1655" s="475"/>
      <c r="W1655" s="478" t="s">
        <v>186</v>
      </c>
      <c r="X1655" s="479"/>
      <c r="Y1655" s="479"/>
      <c r="Z1655" s="475" t="s">
        <v>233</v>
      </c>
      <c r="AA1655" s="475"/>
      <c r="AB1655" s="475"/>
      <c r="AC1655" s="475"/>
      <c r="AD1655" s="475" t="s">
        <v>525</v>
      </c>
      <c r="AE1655" s="475"/>
      <c r="AF1655" s="475"/>
      <c r="AG1655" s="475" t="s">
        <v>526</v>
      </c>
      <c r="AH1655" s="475"/>
      <c r="AI1655" s="481"/>
    </row>
    <row r="1656" spans="1:36" s="54" customFormat="1" ht="15.75" customHeight="1">
      <c r="F1656" s="476"/>
      <c r="G1656" s="477"/>
      <c r="H1656" s="480"/>
      <c r="I1656" s="480"/>
      <c r="J1656" s="480"/>
      <c r="K1656" s="477"/>
      <c r="L1656" s="477"/>
      <c r="M1656" s="477"/>
      <c r="N1656" s="477"/>
      <c r="O1656" s="477"/>
      <c r="P1656" s="477"/>
      <c r="Q1656" s="477"/>
      <c r="R1656" s="477"/>
      <c r="S1656" s="477"/>
      <c r="T1656" s="482"/>
      <c r="U1656" s="484"/>
      <c r="V1656" s="477"/>
      <c r="W1656" s="480"/>
      <c r="X1656" s="480"/>
      <c r="Y1656" s="480"/>
      <c r="Z1656" s="477"/>
      <c r="AA1656" s="477"/>
      <c r="AB1656" s="477"/>
      <c r="AC1656" s="477"/>
      <c r="AD1656" s="477"/>
      <c r="AE1656" s="477"/>
      <c r="AF1656" s="477"/>
      <c r="AG1656" s="477"/>
      <c r="AH1656" s="477"/>
      <c r="AI1656" s="482"/>
    </row>
    <row r="1657" spans="1:36" s="54" customFormat="1" ht="15.75" customHeight="1">
      <c r="A1657" s="113" t="str">
        <f t="shared" ref="A1657:A1672" si="382">IF(LEN(F1657)+LEN(U1657)=0,"×","")</f>
        <v/>
      </c>
      <c r="B1657" s="53"/>
      <c r="F1657" s="304">
        <f t="shared" ref="F1657:F1672" si="383">IF(F965="","",F965)</f>
        <v>2</v>
      </c>
      <c r="G1657" s="226"/>
      <c r="H1657" s="225">
        <f t="shared" ref="H1657:H1672" si="384">IF(H965="","",H965)</f>
        <v>3.4200000762939453</v>
      </c>
      <c r="I1657" s="225"/>
      <c r="J1657" s="225"/>
      <c r="K1657" s="584">
        <f t="shared" ref="K1657:K1672" si="385">IF(Q965="","",Q965)</f>
        <v>0</v>
      </c>
      <c r="L1657" s="584"/>
      <c r="M1657" s="584"/>
      <c r="N1657" s="584"/>
      <c r="O1657" s="585">
        <f t="shared" ref="O1657:O1672" si="386">IF(K1657="","",ROUND(K1657/H1657*$AH$1582,1))</f>
        <v>0</v>
      </c>
      <c r="P1657" s="585"/>
      <c r="Q1657" s="585"/>
      <c r="R1657" s="585">
        <f t="shared" ref="R1657:R1672" si="387">IF(K1657="","",ROUND(K1657/H1657*$AH$1583,1))</f>
        <v>0</v>
      </c>
      <c r="S1657" s="585"/>
      <c r="T1657" s="586"/>
      <c r="U1657" s="473">
        <f t="shared" ref="U1657:U1672" si="388">IF(U965="","",U965)</f>
        <v>2</v>
      </c>
      <c r="V1657" s="226"/>
      <c r="W1657" s="225">
        <f t="shared" ref="W1657:W1672" si="389">IF(W965="","",W965)</f>
        <v>3.4200000762939453</v>
      </c>
      <c r="X1657" s="225"/>
      <c r="Y1657" s="225"/>
      <c r="Z1657" s="584">
        <f t="shared" ref="Z1657:Z1672" si="390">IF(AF965="","",AF965)</f>
        <v>0</v>
      </c>
      <c r="AA1657" s="584"/>
      <c r="AB1657" s="584"/>
      <c r="AC1657" s="584"/>
      <c r="AD1657" s="585">
        <f t="shared" ref="AD1657:AD1672" si="391">IF(Z1657="","",ROUND(Z1657/W1657*$AH$1582,1))</f>
        <v>0</v>
      </c>
      <c r="AE1657" s="585"/>
      <c r="AF1657" s="585"/>
      <c r="AG1657" s="585">
        <f t="shared" ref="AG1657:AG1672" si="392">IF(Z1657="","",ROUND(Z1657/W1657*$AH$1583,1))</f>
        <v>0</v>
      </c>
      <c r="AH1657" s="585"/>
      <c r="AI1657" s="586"/>
    </row>
    <row r="1658" spans="1:36" s="54" customFormat="1" ht="15.75" customHeight="1">
      <c r="A1658" s="113" t="str">
        <f t="shared" si="382"/>
        <v/>
      </c>
      <c r="B1658" s="53"/>
      <c r="F1658" s="265">
        <f t="shared" si="383"/>
        <v>3</v>
      </c>
      <c r="G1658" s="266"/>
      <c r="H1658" s="231">
        <f t="shared" si="384"/>
        <v>3.1500000953674316</v>
      </c>
      <c r="I1658" s="231"/>
      <c r="J1658" s="231"/>
      <c r="K1658" s="485">
        <f t="shared" si="385"/>
        <v>0</v>
      </c>
      <c r="L1658" s="485"/>
      <c r="M1658" s="485"/>
      <c r="N1658" s="485"/>
      <c r="O1658" s="479">
        <f t="shared" si="386"/>
        <v>0</v>
      </c>
      <c r="P1658" s="479"/>
      <c r="Q1658" s="479"/>
      <c r="R1658" s="479">
        <f t="shared" si="387"/>
        <v>0</v>
      </c>
      <c r="S1658" s="479"/>
      <c r="T1658" s="580"/>
      <c r="U1658" s="504">
        <f t="shared" si="388"/>
        <v>3</v>
      </c>
      <c r="V1658" s="266"/>
      <c r="W1658" s="231">
        <f t="shared" si="389"/>
        <v>3.1500000953674316</v>
      </c>
      <c r="X1658" s="231"/>
      <c r="Y1658" s="231"/>
      <c r="Z1658" s="485">
        <f t="shared" si="390"/>
        <v>0</v>
      </c>
      <c r="AA1658" s="485"/>
      <c r="AB1658" s="485"/>
      <c r="AC1658" s="485"/>
      <c r="AD1658" s="479">
        <f t="shared" si="391"/>
        <v>0</v>
      </c>
      <c r="AE1658" s="479"/>
      <c r="AF1658" s="479"/>
      <c r="AG1658" s="479">
        <f t="shared" si="392"/>
        <v>0</v>
      </c>
      <c r="AH1658" s="479"/>
      <c r="AI1658" s="580"/>
    </row>
    <row r="1659" spans="1:36" s="54" customFormat="1" ht="15.75" customHeight="1">
      <c r="A1659" s="113" t="str">
        <f t="shared" si="382"/>
        <v/>
      </c>
      <c r="B1659" s="53"/>
      <c r="F1659" s="265">
        <f t="shared" si="383"/>
        <v>4</v>
      </c>
      <c r="G1659" s="266"/>
      <c r="H1659" s="231">
        <f t="shared" si="384"/>
        <v>1.0200004577636719</v>
      </c>
      <c r="I1659" s="231"/>
      <c r="J1659" s="231"/>
      <c r="K1659" s="485">
        <f t="shared" si="385"/>
        <v>0</v>
      </c>
      <c r="L1659" s="485"/>
      <c r="M1659" s="485"/>
      <c r="N1659" s="485"/>
      <c r="O1659" s="479">
        <f t="shared" si="386"/>
        <v>0</v>
      </c>
      <c r="P1659" s="479"/>
      <c r="Q1659" s="479"/>
      <c r="R1659" s="479">
        <f t="shared" si="387"/>
        <v>0</v>
      </c>
      <c r="S1659" s="479"/>
      <c r="T1659" s="580"/>
      <c r="U1659" s="504">
        <f t="shared" si="388"/>
        <v>4</v>
      </c>
      <c r="V1659" s="266"/>
      <c r="W1659" s="231">
        <f t="shared" si="389"/>
        <v>1.0200004577636719</v>
      </c>
      <c r="X1659" s="231"/>
      <c r="Y1659" s="231"/>
      <c r="Z1659" s="485">
        <f t="shared" si="390"/>
        <v>0</v>
      </c>
      <c r="AA1659" s="485"/>
      <c r="AB1659" s="485"/>
      <c r="AC1659" s="485"/>
      <c r="AD1659" s="479">
        <f t="shared" si="391"/>
        <v>0</v>
      </c>
      <c r="AE1659" s="479"/>
      <c r="AF1659" s="479"/>
      <c r="AG1659" s="479">
        <f t="shared" si="392"/>
        <v>0</v>
      </c>
      <c r="AH1659" s="479"/>
      <c r="AI1659" s="580"/>
    </row>
    <row r="1660" spans="1:36" s="54" customFormat="1" ht="15.75" customHeight="1">
      <c r="A1660" s="113" t="str">
        <f t="shared" si="382"/>
        <v/>
      </c>
      <c r="B1660" s="53"/>
      <c r="F1660" s="265">
        <f t="shared" si="383"/>
        <v>4</v>
      </c>
      <c r="G1660" s="266"/>
      <c r="H1660" s="231">
        <f t="shared" si="384"/>
        <v>3.9799995422363281</v>
      </c>
      <c r="I1660" s="231"/>
      <c r="J1660" s="231"/>
      <c r="K1660" s="485">
        <f t="shared" si="385"/>
        <v>197.55588970625013</v>
      </c>
      <c r="L1660" s="485"/>
      <c r="M1660" s="485"/>
      <c r="N1660" s="485"/>
      <c r="O1660" s="479">
        <f t="shared" si="386"/>
        <v>59.6</v>
      </c>
      <c r="P1660" s="479"/>
      <c r="Q1660" s="479"/>
      <c r="R1660" s="479">
        <f t="shared" si="387"/>
        <v>69.5</v>
      </c>
      <c r="S1660" s="479"/>
      <c r="T1660" s="580"/>
      <c r="U1660" s="504">
        <f t="shared" si="388"/>
        <v>4</v>
      </c>
      <c r="V1660" s="266"/>
      <c r="W1660" s="231">
        <f t="shared" si="389"/>
        <v>3.9799995422363281</v>
      </c>
      <c r="X1660" s="231"/>
      <c r="Y1660" s="231"/>
      <c r="Z1660" s="485">
        <f t="shared" si="390"/>
        <v>197.55588970625013</v>
      </c>
      <c r="AA1660" s="485"/>
      <c r="AB1660" s="485"/>
      <c r="AC1660" s="485"/>
      <c r="AD1660" s="479">
        <f t="shared" si="391"/>
        <v>59.6</v>
      </c>
      <c r="AE1660" s="479"/>
      <c r="AF1660" s="479"/>
      <c r="AG1660" s="479">
        <f t="shared" si="392"/>
        <v>69.5</v>
      </c>
      <c r="AH1660" s="479"/>
      <c r="AI1660" s="580"/>
    </row>
    <row r="1661" spans="1:36" s="54" customFormat="1" ht="15.75" customHeight="1">
      <c r="A1661" s="113" t="str">
        <f t="shared" si="382"/>
        <v/>
      </c>
      <c r="B1661" s="53"/>
      <c r="F1661" s="265">
        <f t="shared" si="383"/>
        <v>5</v>
      </c>
      <c r="G1661" s="266"/>
      <c r="H1661" s="231">
        <f t="shared" si="384"/>
        <v>5</v>
      </c>
      <c r="I1661" s="231"/>
      <c r="J1661" s="231"/>
      <c r="K1661" s="485">
        <f t="shared" si="385"/>
        <v>502.6548245743669</v>
      </c>
      <c r="L1661" s="485"/>
      <c r="M1661" s="485"/>
      <c r="N1661" s="485"/>
      <c r="O1661" s="479">
        <f t="shared" si="386"/>
        <v>120.6</v>
      </c>
      <c r="P1661" s="479"/>
      <c r="Q1661" s="479"/>
      <c r="R1661" s="479">
        <f t="shared" si="387"/>
        <v>140.69999999999999</v>
      </c>
      <c r="S1661" s="479"/>
      <c r="T1661" s="580"/>
      <c r="U1661" s="504">
        <f t="shared" si="388"/>
        <v>5</v>
      </c>
      <c r="V1661" s="266"/>
      <c r="W1661" s="231">
        <f t="shared" si="389"/>
        <v>5</v>
      </c>
      <c r="X1661" s="231"/>
      <c r="Y1661" s="231"/>
      <c r="Z1661" s="485">
        <f t="shared" si="390"/>
        <v>502.6548245743669</v>
      </c>
      <c r="AA1661" s="485"/>
      <c r="AB1661" s="485"/>
      <c r="AC1661" s="485"/>
      <c r="AD1661" s="479">
        <f t="shared" si="391"/>
        <v>120.6</v>
      </c>
      <c r="AE1661" s="479"/>
      <c r="AF1661" s="479"/>
      <c r="AG1661" s="479">
        <f t="shared" si="392"/>
        <v>140.69999999999999</v>
      </c>
      <c r="AH1661" s="479"/>
      <c r="AI1661" s="580"/>
    </row>
    <row r="1662" spans="1:36" s="54" customFormat="1" ht="15.75" customHeight="1">
      <c r="A1662" s="113" t="str">
        <f t="shared" si="382"/>
        <v/>
      </c>
      <c r="B1662" s="53"/>
      <c r="F1662" s="265">
        <f t="shared" si="383"/>
        <v>6</v>
      </c>
      <c r="G1662" s="266"/>
      <c r="H1662" s="231">
        <f t="shared" si="384"/>
        <v>5.1999998092651367</v>
      </c>
      <c r="I1662" s="231"/>
      <c r="J1662" s="231"/>
      <c r="K1662" s="485">
        <f t="shared" si="385"/>
        <v>793.943266293546</v>
      </c>
      <c r="L1662" s="485"/>
      <c r="M1662" s="485"/>
      <c r="N1662" s="485"/>
      <c r="O1662" s="479">
        <f t="shared" si="386"/>
        <v>183.2</v>
      </c>
      <c r="P1662" s="479"/>
      <c r="Q1662" s="479"/>
      <c r="R1662" s="479">
        <f t="shared" si="387"/>
        <v>213.8</v>
      </c>
      <c r="S1662" s="479"/>
      <c r="T1662" s="580"/>
      <c r="U1662" s="504">
        <f t="shared" si="388"/>
        <v>6</v>
      </c>
      <c r="V1662" s="266"/>
      <c r="W1662" s="231">
        <f t="shared" si="389"/>
        <v>5.1999998092651367</v>
      </c>
      <c r="X1662" s="231"/>
      <c r="Y1662" s="231"/>
      <c r="Z1662" s="485">
        <f t="shared" si="390"/>
        <v>793.943266293546</v>
      </c>
      <c r="AA1662" s="485"/>
      <c r="AB1662" s="485"/>
      <c r="AC1662" s="485"/>
      <c r="AD1662" s="479">
        <f t="shared" si="391"/>
        <v>183.2</v>
      </c>
      <c r="AE1662" s="479"/>
      <c r="AF1662" s="479"/>
      <c r="AG1662" s="479">
        <f t="shared" si="392"/>
        <v>213.8</v>
      </c>
      <c r="AH1662" s="479"/>
      <c r="AI1662" s="580"/>
    </row>
    <row r="1663" spans="1:36" s="54" customFormat="1" ht="15.75" customHeight="1">
      <c r="A1663" s="113" t="str">
        <f t="shared" si="382"/>
        <v/>
      </c>
      <c r="B1663" s="53"/>
      <c r="F1663" s="265">
        <f t="shared" si="383"/>
        <v>7</v>
      </c>
      <c r="G1663" s="266"/>
      <c r="H1663" s="231">
        <f t="shared" si="384"/>
        <v>2.5499999523162842</v>
      </c>
      <c r="I1663" s="231"/>
      <c r="J1663" s="231"/>
      <c r="K1663" s="485">
        <f t="shared" si="385"/>
        <v>102.54158229569487</v>
      </c>
      <c r="L1663" s="485"/>
      <c r="M1663" s="485"/>
      <c r="N1663" s="485"/>
      <c r="O1663" s="479">
        <f t="shared" si="386"/>
        <v>48.3</v>
      </c>
      <c r="P1663" s="479"/>
      <c r="Q1663" s="479"/>
      <c r="R1663" s="479">
        <f t="shared" si="387"/>
        <v>56.3</v>
      </c>
      <c r="S1663" s="479"/>
      <c r="T1663" s="580"/>
      <c r="U1663" s="504">
        <f t="shared" si="388"/>
        <v>7</v>
      </c>
      <c r="V1663" s="266"/>
      <c r="W1663" s="231">
        <f t="shared" si="389"/>
        <v>2.5499999523162842</v>
      </c>
      <c r="X1663" s="231"/>
      <c r="Y1663" s="231"/>
      <c r="Z1663" s="485">
        <f t="shared" si="390"/>
        <v>102.54158229569487</v>
      </c>
      <c r="AA1663" s="485"/>
      <c r="AB1663" s="485"/>
      <c r="AC1663" s="485"/>
      <c r="AD1663" s="479">
        <f t="shared" si="391"/>
        <v>48.3</v>
      </c>
      <c r="AE1663" s="479"/>
      <c r="AF1663" s="479"/>
      <c r="AG1663" s="479">
        <f t="shared" si="392"/>
        <v>56.3</v>
      </c>
      <c r="AH1663" s="479"/>
      <c r="AI1663" s="580"/>
    </row>
    <row r="1664" spans="1:36" s="54" customFormat="1" ht="15.75" customHeight="1">
      <c r="A1664" s="113" t="str">
        <f t="shared" si="382"/>
        <v/>
      </c>
      <c r="B1664" s="53"/>
      <c r="F1664" s="265">
        <f t="shared" si="383"/>
        <v>8</v>
      </c>
      <c r="G1664" s="266"/>
      <c r="H1664" s="231">
        <f t="shared" si="384"/>
        <v>3.7799999713897705</v>
      </c>
      <c r="I1664" s="231"/>
      <c r="J1664" s="231"/>
      <c r="K1664" s="485">
        <f t="shared" si="385"/>
        <v>470.25871757123411</v>
      </c>
      <c r="L1664" s="485"/>
      <c r="M1664" s="485"/>
      <c r="N1664" s="485"/>
      <c r="O1664" s="479">
        <f t="shared" si="386"/>
        <v>149.30000000000001</v>
      </c>
      <c r="P1664" s="479"/>
      <c r="Q1664" s="479"/>
      <c r="R1664" s="479">
        <f t="shared" si="387"/>
        <v>174.2</v>
      </c>
      <c r="S1664" s="479"/>
      <c r="T1664" s="580"/>
      <c r="U1664" s="504">
        <f t="shared" si="388"/>
        <v>8</v>
      </c>
      <c r="V1664" s="266"/>
      <c r="W1664" s="231">
        <f t="shared" si="389"/>
        <v>3.7799999713897705</v>
      </c>
      <c r="X1664" s="231"/>
      <c r="Y1664" s="231"/>
      <c r="Z1664" s="485">
        <f t="shared" si="390"/>
        <v>470.25871757123411</v>
      </c>
      <c r="AA1664" s="485"/>
      <c r="AB1664" s="485"/>
      <c r="AC1664" s="485"/>
      <c r="AD1664" s="479">
        <f t="shared" si="391"/>
        <v>149.30000000000001</v>
      </c>
      <c r="AE1664" s="479"/>
      <c r="AF1664" s="479"/>
      <c r="AG1664" s="479">
        <f t="shared" si="392"/>
        <v>174.2</v>
      </c>
      <c r="AH1664" s="479"/>
      <c r="AI1664" s="580"/>
    </row>
    <row r="1665" spans="1:36" s="54" customFormat="1" ht="15.75" customHeight="1">
      <c r="A1665" s="113" t="str">
        <f t="shared" si="382"/>
        <v/>
      </c>
      <c r="B1665" s="53"/>
      <c r="F1665" s="265">
        <f t="shared" si="383"/>
        <v>9</v>
      </c>
      <c r="G1665" s="266"/>
      <c r="H1665" s="231">
        <f t="shared" si="384"/>
        <v>0.89999997615814209</v>
      </c>
      <c r="I1665" s="231"/>
      <c r="J1665" s="231"/>
      <c r="K1665" s="485">
        <f t="shared" si="385"/>
        <v>424.11499699941123</v>
      </c>
      <c r="L1665" s="485"/>
      <c r="M1665" s="485"/>
      <c r="N1665" s="485"/>
      <c r="O1665" s="479">
        <f t="shared" si="386"/>
        <v>565.5</v>
      </c>
      <c r="P1665" s="479"/>
      <c r="Q1665" s="479"/>
      <c r="R1665" s="479">
        <f t="shared" si="387"/>
        <v>659.7</v>
      </c>
      <c r="S1665" s="479"/>
      <c r="T1665" s="580"/>
      <c r="U1665" s="504">
        <f t="shared" si="388"/>
        <v>9</v>
      </c>
      <c r="V1665" s="266"/>
      <c r="W1665" s="231">
        <f t="shared" si="389"/>
        <v>1.8999999761581421</v>
      </c>
      <c r="X1665" s="231"/>
      <c r="Y1665" s="231"/>
      <c r="Z1665" s="485">
        <f t="shared" si="390"/>
        <v>895.35389503788019</v>
      </c>
      <c r="AA1665" s="485"/>
      <c r="AB1665" s="485"/>
      <c r="AC1665" s="485"/>
      <c r="AD1665" s="479">
        <f t="shared" si="391"/>
        <v>565.5</v>
      </c>
      <c r="AE1665" s="479"/>
      <c r="AF1665" s="479"/>
      <c r="AG1665" s="479">
        <f t="shared" si="392"/>
        <v>659.7</v>
      </c>
      <c r="AH1665" s="479"/>
      <c r="AI1665" s="580"/>
    </row>
    <row r="1666" spans="1:36" s="54" customFormat="1" ht="15.75" customHeight="1">
      <c r="A1666" s="113" t="str">
        <f t="shared" si="382"/>
        <v/>
      </c>
      <c r="B1666" s="53"/>
      <c r="F1666" s="265">
        <f t="shared" si="383"/>
        <v>9</v>
      </c>
      <c r="G1666" s="266"/>
      <c r="H1666" s="231">
        <f t="shared" si="384"/>
        <v>1</v>
      </c>
      <c r="I1666" s="231"/>
      <c r="J1666" s="231"/>
      <c r="K1666" s="485">
        <f t="shared" si="385"/>
        <v>0</v>
      </c>
      <c r="L1666" s="485"/>
      <c r="M1666" s="485"/>
      <c r="N1666" s="485"/>
      <c r="O1666" s="479">
        <f t="shared" si="386"/>
        <v>0</v>
      </c>
      <c r="P1666" s="479"/>
      <c r="Q1666" s="479"/>
      <c r="R1666" s="479">
        <f t="shared" si="387"/>
        <v>0</v>
      </c>
      <c r="S1666" s="479"/>
      <c r="T1666" s="580"/>
      <c r="U1666" s="504" t="str">
        <f t="shared" si="388"/>
        <v/>
      </c>
      <c r="V1666" s="266"/>
      <c r="W1666" s="231" t="str">
        <f t="shared" si="389"/>
        <v/>
      </c>
      <c r="X1666" s="231"/>
      <c r="Y1666" s="231"/>
      <c r="Z1666" s="485" t="str">
        <f t="shared" si="390"/>
        <v/>
      </c>
      <c r="AA1666" s="485"/>
      <c r="AB1666" s="485"/>
      <c r="AC1666" s="485"/>
      <c r="AD1666" s="479" t="str">
        <f t="shared" si="391"/>
        <v/>
      </c>
      <c r="AE1666" s="479"/>
      <c r="AF1666" s="479"/>
      <c r="AG1666" s="479" t="str">
        <f t="shared" si="392"/>
        <v/>
      </c>
      <c r="AH1666" s="479"/>
      <c r="AI1666" s="580"/>
    </row>
    <row r="1667" spans="1:36" s="54" customFormat="1" ht="15.75" customHeight="1">
      <c r="A1667" s="113" t="str">
        <f t="shared" si="382"/>
        <v>×</v>
      </c>
      <c r="B1667" s="53"/>
      <c r="F1667" s="265" t="str">
        <f t="shared" si="383"/>
        <v/>
      </c>
      <c r="G1667" s="266"/>
      <c r="H1667" s="231" t="str">
        <f t="shared" si="384"/>
        <v/>
      </c>
      <c r="I1667" s="231"/>
      <c r="J1667" s="231"/>
      <c r="K1667" s="485" t="str">
        <f t="shared" si="385"/>
        <v/>
      </c>
      <c r="L1667" s="485"/>
      <c r="M1667" s="485"/>
      <c r="N1667" s="485"/>
      <c r="O1667" s="479" t="str">
        <f t="shared" si="386"/>
        <v/>
      </c>
      <c r="P1667" s="479"/>
      <c r="Q1667" s="479"/>
      <c r="R1667" s="479" t="str">
        <f t="shared" si="387"/>
        <v/>
      </c>
      <c r="S1667" s="479"/>
      <c r="T1667" s="580"/>
      <c r="U1667" s="504" t="str">
        <f t="shared" si="388"/>
        <v/>
      </c>
      <c r="V1667" s="266"/>
      <c r="W1667" s="231" t="str">
        <f t="shared" si="389"/>
        <v/>
      </c>
      <c r="X1667" s="231"/>
      <c r="Y1667" s="231"/>
      <c r="Z1667" s="485" t="str">
        <f t="shared" si="390"/>
        <v/>
      </c>
      <c r="AA1667" s="485"/>
      <c r="AB1667" s="485"/>
      <c r="AC1667" s="485"/>
      <c r="AD1667" s="479" t="str">
        <f t="shared" si="391"/>
        <v/>
      </c>
      <c r="AE1667" s="479"/>
      <c r="AF1667" s="479"/>
      <c r="AG1667" s="479" t="str">
        <f t="shared" si="392"/>
        <v/>
      </c>
      <c r="AH1667" s="479"/>
      <c r="AI1667" s="580"/>
    </row>
    <row r="1668" spans="1:36" s="54" customFormat="1" ht="15.75" customHeight="1">
      <c r="A1668" s="113" t="str">
        <f t="shared" si="382"/>
        <v>×</v>
      </c>
      <c r="B1668" s="53"/>
      <c r="F1668" s="265" t="str">
        <f t="shared" si="383"/>
        <v/>
      </c>
      <c r="G1668" s="266"/>
      <c r="H1668" s="231" t="str">
        <f t="shared" si="384"/>
        <v/>
      </c>
      <c r="I1668" s="231"/>
      <c r="J1668" s="231"/>
      <c r="K1668" s="485" t="str">
        <f t="shared" si="385"/>
        <v/>
      </c>
      <c r="L1668" s="485"/>
      <c r="M1668" s="485"/>
      <c r="N1668" s="485"/>
      <c r="O1668" s="479" t="str">
        <f t="shared" si="386"/>
        <v/>
      </c>
      <c r="P1668" s="479"/>
      <c r="Q1668" s="479"/>
      <c r="R1668" s="479" t="str">
        <f t="shared" si="387"/>
        <v/>
      </c>
      <c r="S1668" s="479"/>
      <c r="T1668" s="580"/>
      <c r="U1668" s="504" t="str">
        <f t="shared" si="388"/>
        <v/>
      </c>
      <c r="V1668" s="266"/>
      <c r="W1668" s="231" t="str">
        <f t="shared" si="389"/>
        <v/>
      </c>
      <c r="X1668" s="231"/>
      <c r="Y1668" s="231"/>
      <c r="Z1668" s="485" t="str">
        <f t="shared" si="390"/>
        <v/>
      </c>
      <c r="AA1668" s="485"/>
      <c r="AB1668" s="485"/>
      <c r="AC1668" s="485"/>
      <c r="AD1668" s="479" t="str">
        <f t="shared" si="391"/>
        <v/>
      </c>
      <c r="AE1668" s="479"/>
      <c r="AF1668" s="479"/>
      <c r="AG1668" s="479" t="str">
        <f t="shared" si="392"/>
        <v/>
      </c>
      <c r="AH1668" s="479"/>
      <c r="AI1668" s="580"/>
    </row>
    <row r="1669" spans="1:36" s="54" customFormat="1" ht="15.75" customHeight="1">
      <c r="A1669" s="113" t="str">
        <f t="shared" si="382"/>
        <v>×</v>
      </c>
      <c r="B1669" s="53"/>
      <c r="F1669" s="265" t="str">
        <f t="shared" si="383"/>
        <v/>
      </c>
      <c r="G1669" s="266"/>
      <c r="H1669" s="231" t="str">
        <f t="shared" si="384"/>
        <v/>
      </c>
      <c r="I1669" s="231"/>
      <c r="J1669" s="231"/>
      <c r="K1669" s="485" t="str">
        <f t="shared" si="385"/>
        <v/>
      </c>
      <c r="L1669" s="485"/>
      <c r="M1669" s="485"/>
      <c r="N1669" s="485"/>
      <c r="O1669" s="479" t="str">
        <f t="shared" si="386"/>
        <v/>
      </c>
      <c r="P1669" s="479"/>
      <c r="Q1669" s="479"/>
      <c r="R1669" s="479" t="str">
        <f t="shared" si="387"/>
        <v/>
      </c>
      <c r="S1669" s="479"/>
      <c r="T1669" s="580"/>
      <c r="U1669" s="504" t="str">
        <f t="shared" si="388"/>
        <v/>
      </c>
      <c r="V1669" s="266"/>
      <c r="W1669" s="231" t="str">
        <f t="shared" si="389"/>
        <v/>
      </c>
      <c r="X1669" s="231"/>
      <c r="Y1669" s="231"/>
      <c r="Z1669" s="485" t="str">
        <f t="shared" si="390"/>
        <v/>
      </c>
      <c r="AA1669" s="485"/>
      <c r="AB1669" s="485"/>
      <c r="AC1669" s="485"/>
      <c r="AD1669" s="479" t="str">
        <f t="shared" si="391"/>
        <v/>
      </c>
      <c r="AE1669" s="479"/>
      <c r="AF1669" s="479"/>
      <c r="AG1669" s="479" t="str">
        <f t="shared" si="392"/>
        <v/>
      </c>
      <c r="AH1669" s="479"/>
      <c r="AI1669" s="580"/>
    </row>
    <row r="1670" spans="1:36" s="54" customFormat="1" ht="15.75" customHeight="1">
      <c r="A1670" s="113" t="str">
        <f t="shared" si="382"/>
        <v>×</v>
      </c>
      <c r="B1670" s="53"/>
      <c r="F1670" s="265" t="str">
        <f t="shared" si="383"/>
        <v/>
      </c>
      <c r="G1670" s="266"/>
      <c r="H1670" s="231" t="str">
        <f t="shared" si="384"/>
        <v/>
      </c>
      <c r="I1670" s="231"/>
      <c r="J1670" s="231"/>
      <c r="K1670" s="485" t="str">
        <f t="shared" si="385"/>
        <v/>
      </c>
      <c r="L1670" s="485"/>
      <c r="M1670" s="485"/>
      <c r="N1670" s="485"/>
      <c r="O1670" s="479" t="str">
        <f t="shared" si="386"/>
        <v/>
      </c>
      <c r="P1670" s="479"/>
      <c r="Q1670" s="479"/>
      <c r="R1670" s="479" t="str">
        <f t="shared" si="387"/>
        <v/>
      </c>
      <c r="S1670" s="479"/>
      <c r="T1670" s="580"/>
      <c r="U1670" s="504" t="str">
        <f t="shared" si="388"/>
        <v/>
      </c>
      <c r="V1670" s="266"/>
      <c r="W1670" s="231" t="str">
        <f t="shared" si="389"/>
        <v/>
      </c>
      <c r="X1670" s="231"/>
      <c r="Y1670" s="231"/>
      <c r="Z1670" s="485" t="str">
        <f t="shared" si="390"/>
        <v/>
      </c>
      <c r="AA1670" s="485"/>
      <c r="AB1670" s="485"/>
      <c r="AC1670" s="485"/>
      <c r="AD1670" s="479" t="str">
        <f t="shared" si="391"/>
        <v/>
      </c>
      <c r="AE1670" s="479"/>
      <c r="AF1670" s="479"/>
      <c r="AG1670" s="479" t="str">
        <f t="shared" si="392"/>
        <v/>
      </c>
      <c r="AH1670" s="479"/>
      <c r="AI1670" s="580"/>
    </row>
    <row r="1671" spans="1:36" s="54" customFormat="1" ht="15.75" customHeight="1">
      <c r="A1671" s="113" t="str">
        <f t="shared" si="382"/>
        <v>×</v>
      </c>
      <c r="B1671" s="53"/>
      <c r="F1671" s="265" t="str">
        <f t="shared" si="383"/>
        <v/>
      </c>
      <c r="G1671" s="266"/>
      <c r="H1671" s="231" t="str">
        <f t="shared" si="384"/>
        <v/>
      </c>
      <c r="I1671" s="231"/>
      <c r="J1671" s="231"/>
      <c r="K1671" s="485" t="str">
        <f t="shared" si="385"/>
        <v/>
      </c>
      <c r="L1671" s="485"/>
      <c r="M1671" s="485"/>
      <c r="N1671" s="485"/>
      <c r="O1671" s="479" t="str">
        <f t="shared" si="386"/>
        <v/>
      </c>
      <c r="P1671" s="479"/>
      <c r="Q1671" s="479"/>
      <c r="R1671" s="479" t="str">
        <f t="shared" si="387"/>
        <v/>
      </c>
      <c r="S1671" s="479"/>
      <c r="T1671" s="580"/>
      <c r="U1671" s="504" t="str">
        <f t="shared" si="388"/>
        <v/>
      </c>
      <c r="V1671" s="266"/>
      <c r="W1671" s="231" t="str">
        <f t="shared" si="389"/>
        <v/>
      </c>
      <c r="X1671" s="231"/>
      <c r="Y1671" s="231"/>
      <c r="Z1671" s="485" t="str">
        <f t="shared" si="390"/>
        <v/>
      </c>
      <c r="AA1671" s="485"/>
      <c r="AB1671" s="485"/>
      <c r="AC1671" s="485"/>
      <c r="AD1671" s="479" t="str">
        <f t="shared" si="391"/>
        <v/>
      </c>
      <c r="AE1671" s="479"/>
      <c r="AF1671" s="479"/>
      <c r="AG1671" s="479" t="str">
        <f t="shared" si="392"/>
        <v/>
      </c>
      <c r="AH1671" s="479"/>
      <c r="AI1671" s="580"/>
    </row>
    <row r="1672" spans="1:36" s="54" customFormat="1" ht="15.75" customHeight="1">
      <c r="A1672" s="113" t="str">
        <f t="shared" si="382"/>
        <v>×</v>
      </c>
      <c r="B1672" s="53"/>
      <c r="F1672" s="269" t="str">
        <f t="shared" si="383"/>
        <v/>
      </c>
      <c r="G1672" s="270"/>
      <c r="H1672" s="252" t="str">
        <f t="shared" si="384"/>
        <v/>
      </c>
      <c r="I1672" s="252"/>
      <c r="J1672" s="252"/>
      <c r="K1672" s="582" t="str">
        <f t="shared" si="385"/>
        <v/>
      </c>
      <c r="L1672" s="582"/>
      <c r="M1672" s="582"/>
      <c r="N1672" s="582"/>
      <c r="O1672" s="480" t="str">
        <f t="shared" si="386"/>
        <v/>
      </c>
      <c r="P1672" s="480"/>
      <c r="Q1672" s="480"/>
      <c r="R1672" s="480" t="str">
        <f t="shared" si="387"/>
        <v/>
      </c>
      <c r="S1672" s="480"/>
      <c r="T1672" s="583"/>
      <c r="U1672" s="509" t="str">
        <f t="shared" si="388"/>
        <v/>
      </c>
      <c r="V1672" s="270"/>
      <c r="W1672" s="252" t="str">
        <f t="shared" si="389"/>
        <v/>
      </c>
      <c r="X1672" s="252"/>
      <c r="Y1672" s="252"/>
      <c r="Z1672" s="582" t="str">
        <f t="shared" si="390"/>
        <v/>
      </c>
      <c r="AA1672" s="582"/>
      <c r="AB1672" s="582"/>
      <c r="AC1672" s="582"/>
      <c r="AD1672" s="480" t="str">
        <f t="shared" si="391"/>
        <v/>
      </c>
      <c r="AE1672" s="480"/>
      <c r="AF1672" s="480"/>
      <c r="AG1672" s="480" t="str">
        <f t="shared" si="392"/>
        <v/>
      </c>
      <c r="AH1672" s="480"/>
      <c r="AI1672" s="583"/>
    </row>
    <row r="1673" spans="1:36" s="85" customFormat="1" ht="15.75" customHeight="1">
      <c r="B1673" s="100" t="s">
        <v>588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521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470" t="s">
        <v>428</v>
      </c>
      <c r="G1676" s="471"/>
      <c r="H1676" s="471"/>
      <c r="I1676" s="471"/>
      <c r="J1676" s="471"/>
      <c r="K1676" s="471"/>
      <c r="L1676" s="471"/>
      <c r="M1676" s="471"/>
      <c r="N1676" s="471"/>
      <c r="O1676" s="471"/>
      <c r="P1676" s="471"/>
      <c r="Q1676" s="471"/>
      <c r="R1676" s="471"/>
      <c r="S1676" s="471"/>
      <c r="T1676" s="472"/>
      <c r="U1676" s="473" t="s">
        <v>429</v>
      </c>
      <c r="V1676" s="226"/>
      <c r="W1676" s="226"/>
      <c r="X1676" s="226"/>
      <c r="Y1676" s="226"/>
      <c r="Z1676" s="226"/>
      <c r="AA1676" s="226"/>
      <c r="AB1676" s="226"/>
      <c r="AC1676" s="226"/>
      <c r="AD1676" s="226"/>
      <c r="AE1676" s="226"/>
      <c r="AF1676" s="226"/>
      <c r="AG1676" s="226"/>
      <c r="AH1676" s="226"/>
      <c r="AI1676" s="344"/>
    </row>
    <row r="1677" spans="1:36" s="54" customFormat="1" ht="15.75" customHeight="1">
      <c r="A1677" s="123" t="str">
        <f>IF(液状化L1の有無="","","×")</f>
        <v>×</v>
      </c>
      <c r="B1677" s="53"/>
      <c r="F1677" s="474" t="s">
        <v>77</v>
      </c>
      <c r="G1677" s="475"/>
      <c r="H1677" s="478" t="s">
        <v>186</v>
      </c>
      <c r="I1677" s="479"/>
      <c r="J1677" s="479"/>
      <c r="K1677" s="475" t="s">
        <v>233</v>
      </c>
      <c r="L1677" s="475"/>
      <c r="M1677" s="475"/>
      <c r="N1677" s="475"/>
      <c r="O1677" s="475" t="s">
        <v>525</v>
      </c>
      <c r="P1677" s="475"/>
      <c r="Q1677" s="475"/>
      <c r="R1677" s="475" t="s">
        <v>526</v>
      </c>
      <c r="S1677" s="475"/>
      <c r="T1677" s="481"/>
      <c r="U1677" s="483" t="s">
        <v>77</v>
      </c>
      <c r="V1677" s="475"/>
      <c r="W1677" s="478" t="s">
        <v>186</v>
      </c>
      <c r="X1677" s="479"/>
      <c r="Y1677" s="479"/>
      <c r="Z1677" s="475" t="s">
        <v>233</v>
      </c>
      <c r="AA1677" s="475"/>
      <c r="AB1677" s="475"/>
      <c r="AC1677" s="475"/>
      <c r="AD1677" s="475" t="s">
        <v>525</v>
      </c>
      <c r="AE1677" s="475"/>
      <c r="AF1677" s="475"/>
      <c r="AG1677" s="475" t="s">
        <v>526</v>
      </c>
      <c r="AH1677" s="475"/>
      <c r="AI1677" s="481"/>
    </row>
    <row r="1678" spans="1:36" s="54" customFormat="1" ht="15.75" customHeight="1">
      <c r="A1678" s="123" t="str">
        <f>IF(液状化L1の有無="","","×")</f>
        <v>×</v>
      </c>
      <c r="B1678" s="53"/>
      <c r="F1678" s="476"/>
      <c r="G1678" s="477"/>
      <c r="H1678" s="480"/>
      <c r="I1678" s="480"/>
      <c r="J1678" s="480"/>
      <c r="K1678" s="477"/>
      <c r="L1678" s="477"/>
      <c r="M1678" s="477"/>
      <c r="N1678" s="477"/>
      <c r="O1678" s="477"/>
      <c r="P1678" s="477"/>
      <c r="Q1678" s="477"/>
      <c r="R1678" s="477"/>
      <c r="S1678" s="477"/>
      <c r="T1678" s="482"/>
      <c r="U1678" s="484"/>
      <c r="V1678" s="477"/>
      <c r="W1678" s="480"/>
      <c r="X1678" s="480"/>
      <c r="Y1678" s="480"/>
      <c r="Z1678" s="477"/>
      <c r="AA1678" s="477"/>
      <c r="AB1678" s="477"/>
      <c r="AC1678" s="477"/>
      <c r="AD1678" s="477"/>
      <c r="AE1678" s="477"/>
      <c r="AF1678" s="477"/>
      <c r="AG1678" s="477"/>
      <c r="AH1678" s="477"/>
      <c r="AI1678" s="482"/>
    </row>
    <row r="1679" spans="1:36" s="54" customFormat="1" ht="15.75" customHeight="1">
      <c r="A1679" s="123" t="str">
        <f t="shared" ref="A1679:A1694" si="393">IF(液状化L1の有無="",IF(LEN(F1679)+LEN(U1679)=0,"×",""),"×")</f>
        <v>×</v>
      </c>
      <c r="B1679" s="53"/>
      <c r="F1679" s="304">
        <f t="shared" ref="F1679:F1694" si="394">IF(F989="","",F989)</f>
        <v>2</v>
      </c>
      <c r="G1679" s="226"/>
      <c r="H1679" s="225">
        <f t="shared" ref="H1679:H1694" si="395">IF(H989="","",H989)</f>
        <v>3.4200000762939453</v>
      </c>
      <c r="I1679" s="225"/>
      <c r="J1679" s="225"/>
      <c r="K1679" s="584">
        <f t="shared" ref="K1679:K1694" si="396">IF(Q989="","",Q989)</f>
        <v>0</v>
      </c>
      <c r="L1679" s="584"/>
      <c r="M1679" s="584"/>
      <c r="N1679" s="584"/>
      <c r="O1679" s="585">
        <f t="shared" ref="O1679:O1694" si="397">IF(K1679="","",ROUND(K1679/H1679*$AH$1582,1))</f>
        <v>0</v>
      </c>
      <c r="P1679" s="585"/>
      <c r="Q1679" s="585"/>
      <c r="R1679" s="585">
        <f t="shared" ref="R1679:R1694" si="398">IF(K1679="","",ROUND(K1679/H1679*$AH$1583,1))</f>
        <v>0</v>
      </c>
      <c r="S1679" s="585"/>
      <c r="T1679" s="586"/>
      <c r="U1679" s="473">
        <f t="shared" ref="U1679:U1694" si="399">IF(U989="","",U989)</f>
        <v>2</v>
      </c>
      <c r="V1679" s="226"/>
      <c r="W1679" s="225">
        <f t="shared" ref="W1679:W1694" si="400">IF(W989="","",W989)</f>
        <v>3.4200000762939453</v>
      </c>
      <c r="X1679" s="225"/>
      <c r="Y1679" s="225"/>
      <c r="Z1679" s="584">
        <f t="shared" ref="Z1679:Z1694" si="401">IF(AF989="","",AF989)</f>
        <v>0</v>
      </c>
      <c r="AA1679" s="584"/>
      <c r="AB1679" s="584"/>
      <c r="AC1679" s="584"/>
      <c r="AD1679" s="585">
        <f t="shared" ref="AD1679:AD1694" si="402">IF(Z1679="","",ROUND(Z1679/W1679*$AH$1582,1))</f>
        <v>0</v>
      </c>
      <c r="AE1679" s="585"/>
      <c r="AF1679" s="585"/>
      <c r="AG1679" s="585">
        <f t="shared" ref="AG1679:AG1694" si="403">IF(Z1679="","",ROUND(Z1679/W1679*$AH$1583,1))</f>
        <v>0</v>
      </c>
      <c r="AH1679" s="585"/>
      <c r="AI1679" s="586"/>
    </row>
    <row r="1680" spans="1:36" s="54" customFormat="1" ht="15.75" customHeight="1">
      <c r="A1680" s="123" t="str">
        <f t="shared" si="393"/>
        <v>×</v>
      </c>
      <c r="B1680" s="53"/>
      <c r="F1680" s="265">
        <f t="shared" si="394"/>
        <v>3</v>
      </c>
      <c r="G1680" s="266"/>
      <c r="H1680" s="231">
        <f t="shared" si="395"/>
        <v>3.1500000953674316</v>
      </c>
      <c r="I1680" s="231"/>
      <c r="J1680" s="231"/>
      <c r="K1680" s="485">
        <f t="shared" si="396"/>
        <v>0</v>
      </c>
      <c r="L1680" s="485"/>
      <c r="M1680" s="485"/>
      <c r="N1680" s="485"/>
      <c r="O1680" s="479">
        <f t="shared" si="397"/>
        <v>0</v>
      </c>
      <c r="P1680" s="479"/>
      <c r="Q1680" s="479"/>
      <c r="R1680" s="479">
        <f t="shared" si="398"/>
        <v>0</v>
      </c>
      <c r="S1680" s="479"/>
      <c r="T1680" s="580"/>
      <c r="U1680" s="504">
        <f t="shared" si="399"/>
        <v>3</v>
      </c>
      <c r="V1680" s="266"/>
      <c r="W1680" s="231">
        <f t="shared" si="400"/>
        <v>3.1500000953674316</v>
      </c>
      <c r="X1680" s="231"/>
      <c r="Y1680" s="231"/>
      <c r="Z1680" s="485">
        <f t="shared" si="401"/>
        <v>0</v>
      </c>
      <c r="AA1680" s="485"/>
      <c r="AB1680" s="485"/>
      <c r="AC1680" s="485"/>
      <c r="AD1680" s="479">
        <f t="shared" si="402"/>
        <v>0</v>
      </c>
      <c r="AE1680" s="479"/>
      <c r="AF1680" s="479"/>
      <c r="AG1680" s="479">
        <f t="shared" si="403"/>
        <v>0</v>
      </c>
      <c r="AH1680" s="479"/>
      <c r="AI1680" s="580"/>
    </row>
    <row r="1681" spans="1:35" s="54" customFormat="1" ht="15.75" customHeight="1">
      <c r="A1681" s="123" t="str">
        <f t="shared" si="393"/>
        <v>×</v>
      </c>
      <c r="B1681" s="53"/>
      <c r="F1681" s="265">
        <f t="shared" si="394"/>
        <v>4</v>
      </c>
      <c r="G1681" s="266"/>
      <c r="H1681" s="231">
        <f t="shared" si="395"/>
        <v>1.0200004577636719</v>
      </c>
      <c r="I1681" s="231"/>
      <c r="J1681" s="231"/>
      <c r="K1681" s="485">
        <f t="shared" si="396"/>
        <v>0</v>
      </c>
      <c r="L1681" s="485"/>
      <c r="M1681" s="485"/>
      <c r="N1681" s="485"/>
      <c r="O1681" s="479">
        <f t="shared" si="397"/>
        <v>0</v>
      </c>
      <c r="P1681" s="479"/>
      <c r="Q1681" s="479"/>
      <c r="R1681" s="479">
        <f t="shared" si="398"/>
        <v>0</v>
      </c>
      <c r="S1681" s="479"/>
      <c r="T1681" s="580"/>
      <c r="U1681" s="504">
        <f t="shared" si="399"/>
        <v>4</v>
      </c>
      <c r="V1681" s="266"/>
      <c r="W1681" s="231">
        <f t="shared" si="400"/>
        <v>1.0200004577636719</v>
      </c>
      <c r="X1681" s="231"/>
      <c r="Y1681" s="231"/>
      <c r="Z1681" s="485">
        <f t="shared" si="401"/>
        <v>0</v>
      </c>
      <c r="AA1681" s="485"/>
      <c r="AB1681" s="485"/>
      <c r="AC1681" s="485"/>
      <c r="AD1681" s="479">
        <f t="shared" si="402"/>
        <v>0</v>
      </c>
      <c r="AE1681" s="479"/>
      <c r="AF1681" s="479"/>
      <c r="AG1681" s="479">
        <f t="shared" si="403"/>
        <v>0</v>
      </c>
      <c r="AH1681" s="479"/>
      <c r="AI1681" s="580"/>
    </row>
    <row r="1682" spans="1:35" s="54" customFormat="1" ht="15.75" customHeight="1">
      <c r="A1682" s="123" t="str">
        <f t="shared" si="393"/>
        <v>×</v>
      </c>
      <c r="B1682" s="53"/>
      <c r="F1682" s="265">
        <f t="shared" si="394"/>
        <v>4</v>
      </c>
      <c r="G1682" s="266"/>
      <c r="H1682" s="231">
        <f t="shared" si="395"/>
        <v>3.9799995422363281</v>
      </c>
      <c r="I1682" s="231"/>
      <c r="J1682" s="231"/>
      <c r="K1682" s="485">
        <f t="shared" si="396"/>
        <v>197.55588970625013</v>
      </c>
      <c r="L1682" s="485"/>
      <c r="M1682" s="485"/>
      <c r="N1682" s="485"/>
      <c r="O1682" s="479">
        <f t="shared" si="397"/>
        <v>59.6</v>
      </c>
      <c r="P1682" s="479"/>
      <c r="Q1682" s="479"/>
      <c r="R1682" s="479">
        <f t="shared" si="398"/>
        <v>69.5</v>
      </c>
      <c r="S1682" s="479"/>
      <c r="T1682" s="580"/>
      <c r="U1682" s="504">
        <f t="shared" si="399"/>
        <v>4</v>
      </c>
      <c r="V1682" s="266"/>
      <c r="W1682" s="231">
        <f t="shared" si="400"/>
        <v>3.9799995422363281</v>
      </c>
      <c r="X1682" s="231"/>
      <c r="Y1682" s="231"/>
      <c r="Z1682" s="485">
        <f t="shared" si="401"/>
        <v>197.55588970625013</v>
      </c>
      <c r="AA1682" s="485"/>
      <c r="AB1682" s="485"/>
      <c r="AC1682" s="485"/>
      <c r="AD1682" s="479">
        <f t="shared" si="402"/>
        <v>59.6</v>
      </c>
      <c r="AE1682" s="479"/>
      <c r="AF1682" s="479"/>
      <c r="AG1682" s="479">
        <f t="shared" si="403"/>
        <v>69.5</v>
      </c>
      <c r="AH1682" s="479"/>
      <c r="AI1682" s="580"/>
    </row>
    <row r="1683" spans="1:35" s="54" customFormat="1" ht="15.75" customHeight="1">
      <c r="A1683" s="123" t="str">
        <f t="shared" si="393"/>
        <v>×</v>
      </c>
      <c r="B1683" s="53"/>
      <c r="F1683" s="265">
        <f t="shared" si="394"/>
        <v>5</v>
      </c>
      <c r="G1683" s="266"/>
      <c r="H1683" s="231">
        <f t="shared" si="395"/>
        <v>5</v>
      </c>
      <c r="I1683" s="231"/>
      <c r="J1683" s="231"/>
      <c r="K1683" s="485">
        <f t="shared" si="396"/>
        <v>502.6548245743669</v>
      </c>
      <c r="L1683" s="485"/>
      <c r="M1683" s="485"/>
      <c r="N1683" s="485"/>
      <c r="O1683" s="479">
        <f t="shared" si="397"/>
        <v>120.6</v>
      </c>
      <c r="P1683" s="479"/>
      <c r="Q1683" s="479"/>
      <c r="R1683" s="479">
        <f t="shared" si="398"/>
        <v>140.69999999999999</v>
      </c>
      <c r="S1683" s="479"/>
      <c r="T1683" s="580"/>
      <c r="U1683" s="504">
        <f t="shared" si="399"/>
        <v>5</v>
      </c>
      <c r="V1683" s="266"/>
      <c r="W1683" s="231">
        <f t="shared" si="400"/>
        <v>5</v>
      </c>
      <c r="X1683" s="231"/>
      <c r="Y1683" s="231"/>
      <c r="Z1683" s="485">
        <f t="shared" si="401"/>
        <v>502.6548245743669</v>
      </c>
      <c r="AA1683" s="485"/>
      <c r="AB1683" s="485"/>
      <c r="AC1683" s="485"/>
      <c r="AD1683" s="479">
        <f t="shared" si="402"/>
        <v>120.6</v>
      </c>
      <c r="AE1683" s="479"/>
      <c r="AF1683" s="479"/>
      <c r="AG1683" s="479">
        <f t="shared" si="403"/>
        <v>140.69999999999999</v>
      </c>
      <c r="AH1683" s="479"/>
      <c r="AI1683" s="580"/>
    </row>
    <row r="1684" spans="1:35" s="54" customFormat="1" ht="15.75" customHeight="1">
      <c r="A1684" s="123" t="str">
        <f t="shared" si="393"/>
        <v>×</v>
      </c>
      <c r="B1684" s="53"/>
      <c r="F1684" s="265">
        <f t="shared" si="394"/>
        <v>6</v>
      </c>
      <c r="G1684" s="266"/>
      <c r="H1684" s="231">
        <f t="shared" si="395"/>
        <v>5.1999998092651367</v>
      </c>
      <c r="I1684" s="231"/>
      <c r="J1684" s="231"/>
      <c r="K1684" s="485">
        <f t="shared" si="396"/>
        <v>793.943266293546</v>
      </c>
      <c r="L1684" s="485"/>
      <c r="M1684" s="485"/>
      <c r="N1684" s="485"/>
      <c r="O1684" s="479">
        <f t="shared" si="397"/>
        <v>183.2</v>
      </c>
      <c r="P1684" s="479"/>
      <c r="Q1684" s="479"/>
      <c r="R1684" s="479">
        <f t="shared" si="398"/>
        <v>213.8</v>
      </c>
      <c r="S1684" s="479"/>
      <c r="T1684" s="580"/>
      <c r="U1684" s="504">
        <f t="shared" si="399"/>
        <v>6</v>
      </c>
      <c r="V1684" s="266"/>
      <c r="W1684" s="231">
        <f t="shared" si="400"/>
        <v>5.1999998092651367</v>
      </c>
      <c r="X1684" s="231"/>
      <c r="Y1684" s="231"/>
      <c r="Z1684" s="485">
        <f t="shared" si="401"/>
        <v>793.943266293546</v>
      </c>
      <c r="AA1684" s="485"/>
      <c r="AB1684" s="485"/>
      <c r="AC1684" s="485"/>
      <c r="AD1684" s="479">
        <f t="shared" si="402"/>
        <v>183.2</v>
      </c>
      <c r="AE1684" s="479"/>
      <c r="AF1684" s="479"/>
      <c r="AG1684" s="479">
        <f t="shared" si="403"/>
        <v>213.8</v>
      </c>
      <c r="AH1684" s="479"/>
      <c r="AI1684" s="580"/>
    </row>
    <row r="1685" spans="1:35" s="54" customFormat="1" ht="15.75" customHeight="1">
      <c r="A1685" s="123" t="str">
        <f t="shared" si="393"/>
        <v>×</v>
      </c>
      <c r="B1685" s="53"/>
      <c r="F1685" s="265">
        <f t="shared" si="394"/>
        <v>7</v>
      </c>
      <c r="G1685" s="266"/>
      <c r="H1685" s="231">
        <f t="shared" si="395"/>
        <v>2.5499999523162842</v>
      </c>
      <c r="I1685" s="231"/>
      <c r="J1685" s="231"/>
      <c r="K1685" s="485">
        <f t="shared" si="396"/>
        <v>102.54158229569487</v>
      </c>
      <c r="L1685" s="485"/>
      <c r="M1685" s="485"/>
      <c r="N1685" s="485"/>
      <c r="O1685" s="479">
        <f t="shared" si="397"/>
        <v>48.3</v>
      </c>
      <c r="P1685" s="479"/>
      <c r="Q1685" s="479"/>
      <c r="R1685" s="479">
        <f t="shared" si="398"/>
        <v>56.3</v>
      </c>
      <c r="S1685" s="479"/>
      <c r="T1685" s="580"/>
      <c r="U1685" s="504">
        <f t="shared" si="399"/>
        <v>7</v>
      </c>
      <c r="V1685" s="266"/>
      <c r="W1685" s="231">
        <f t="shared" si="400"/>
        <v>2.5499999523162842</v>
      </c>
      <c r="X1685" s="231"/>
      <c r="Y1685" s="231"/>
      <c r="Z1685" s="485">
        <f t="shared" si="401"/>
        <v>102.54158229569487</v>
      </c>
      <c r="AA1685" s="485"/>
      <c r="AB1685" s="485"/>
      <c r="AC1685" s="485"/>
      <c r="AD1685" s="479">
        <f t="shared" si="402"/>
        <v>48.3</v>
      </c>
      <c r="AE1685" s="479"/>
      <c r="AF1685" s="479"/>
      <c r="AG1685" s="479">
        <f t="shared" si="403"/>
        <v>56.3</v>
      </c>
      <c r="AH1685" s="479"/>
      <c r="AI1685" s="580"/>
    </row>
    <row r="1686" spans="1:35" s="54" customFormat="1" ht="15.75" customHeight="1">
      <c r="A1686" s="123" t="str">
        <f t="shared" si="393"/>
        <v>×</v>
      </c>
      <c r="B1686" s="53"/>
      <c r="F1686" s="265">
        <f t="shared" si="394"/>
        <v>8</v>
      </c>
      <c r="G1686" s="266"/>
      <c r="H1686" s="231">
        <f t="shared" si="395"/>
        <v>3.7799999713897705</v>
      </c>
      <c r="I1686" s="231"/>
      <c r="J1686" s="231"/>
      <c r="K1686" s="485">
        <f t="shared" si="396"/>
        <v>470.25871757123411</v>
      </c>
      <c r="L1686" s="485"/>
      <c r="M1686" s="485"/>
      <c r="N1686" s="485"/>
      <c r="O1686" s="479">
        <f t="shared" si="397"/>
        <v>149.30000000000001</v>
      </c>
      <c r="P1686" s="479"/>
      <c r="Q1686" s="479"/>
      <c r="R1686" s="479">
        <f t="shared" si="398"/>
        <v>174.2</v>
      </c>
      <c r="S1686" s="479"/>
      <c r="T1686" s="580"/>
      <c r="U1686" s="504">
        <f t="shared" si="399"/>
        <v>8</v>
      </c>
      <c r="V1686" s="266"/>
      <c r="W1686" s="231">
        <f t="shared" si="400"/>
        <v>3.7799999713897705</v>
      </c>
      <c r="X1686" s="231"/>
      <c r="Y1686" s="231"/>
      <c r="Z1686" s="485">
        <f t="shared" si="401"/>
        <v>470.25871757123411</v>
      </c>
      <c r="AA1686" s="485"/>
      <c r="AB1686" s="485"/>
      <c r="AC1686" s="485"/>
      <c r="AD1686" s="479">
        <f t="shared" si="402"/>
        <v>149.30000000000001</v>
      </c>
      <c r="AE1686" s="479"/>
      <c r="AF1686" s="479"/>
      <c r="AG1686" s="479">
        <f t="shared" si="403"/>
        <v>174.2</v>
      </c>
      <c r="AH1686" s="479"/>
      <c r="AI1686" s="580"/>
    </row>
    <row r="1687" spans="1:35" s="54" customFormat="1" ht="15.75" customHeight="1">
      <c r="A1687" s="123" t="str">
        <f t="shared" si="393"/>
        <v>×</v>
      </c>
      <c r="B1687" s="53"/>
      <c r="F1687" s="265">
        <f t="shared" si="394"/>
        <v>9</v>
      </c>
      <c r="G1687" s="266"/>
      <c r="H1687" s="231">
        <f t="shared" si="395"/>
        <v>0.89999997615814209</v>
      </c>
      <c r="I1687" s="231"/>
      <c r="J1687" s="231"/>
      <c r="K1687" s="485">
        <f t="shared" si="396"/>
        <v>424.11499699941123</v>
      </c>
      <c r="L1687" s="485"/>
      <c r="M1687" s="485"/>
      <c r="N1687" s="485"/>
      <c r="O1687" s="479">
        <f t="shared" si="397"/>
        <v>565.5</v>
      </c>
      <c r="P1687" s="479"/>
      <c r="Q1687" s="479"/>
      <c r="R1687" s="479">
        <f t="shared" si="398"/>
        <v>659.7</v>
      </c>
      <c r="S1687" s="479"/>
      <c r="T1687" s="580"/>
      <c r="U1687" s="504">
        <f t="shared" si="399"/>
        <v>9</v>
      </c>
      <c r="V1687" s="266"/>
      <c r="W1687" s="231">
        <f t="shared" si="400"/>
        <v>1.8999999761581421</v>
      </c>
      <c r="X1687" s="231"/>
      <c r="Y1687" s="231"/>
      <c r="Z1687" s="485">
        <f t="shared" si="401"/>
        <v>895.35389503788019</v>
      </c>
      <c r="AA1687" s="485"/>
      <c r="AB1687" s="485"/>
      <c r="AC1687" s="485"/>
      <c r="AD1687" s="479">
        <f t="shared" si="402"/>
        <v>565.5</v>
      </c>
      <c r="AE1687" s="479"/>
      <c r="AF1687" s="479"/>
      <c r="AG1687" s="479">
        <f t="shared" si="403"/>
        <v>659.7</v>
      </c>
      <c r="AH1687" s="479"/>
      <c r="AI1687" s="580"/>
    </row>
    <row r="1688" spans="1:35" s="54" customFormat="1" ht="15.75" customHeight="1">
      <c r="A1688" s="123" t="str">
        <f t="shared" si="393"/>
        <v>×</v>
      </c>
      <c r="B1688" s="53"/>
      <c r="F1688" s="265">
        <f t="shared" si="394"/>
        <v>9</v>
      </c>
      <c r="G1688" s="266"/>
      <c r="H1688" s="231">
        <f t="shared" si="395"/>
        <v>1</v>
      </c>
      <c r="I1688" s="231"/>
      <c r="J1688" s="231"/>
      <c r="K1688" s="485">
        <f t="shared" si="396"/>
        <v>0</v>
      </c>
      <c r="L1688" s="485"/>
      <c r="M1688" s="485"/>
      <c r="N1688" s="485"/>
      <c r="O1688" s="479">
        <f t="shared" si="397"/>
        <v>0</v>
      </c>
      <c r="P1688" s="479"/>
      <c r="Q1688" s="479"/>
      <c r="R1688" s="479">
        <f t="shared" si="398"/>
        <v>0</v>
      </c>
      <c r="S1688" s="479"/>
      <c r="T1688" s="580"/>
      <c r="U1688" s="504" t="str">
        <f t="shared" si="399"/>
        <v/>
      </c>
      <c r="V1688" s="266"/>
      <c r="W1688" s="231" t="str">
        <f t="shared" si="400"/>
        <v/>
      </c>
      <c r="X1688" s="231"/>
      <c r="Y1688" s="231"/>
      <c r="Z1688" s="485" t="str">
        <f t="shared" si="401"/>
        <v/>
      </c>
      <c r="AA1688" s="485"/>
      <c r="AB1688" s="485"/>
      <c r="AC1688" s="485"/>
      <c r="AD1688" s="479" t="str">
        <f t="shared" si="402"/>
        <v/>
      </c>
      <c r="AE1688" s="479"/>
      <c r="AF1688" s="479"/>
      <c r="AG1688" s="479" t="str">
        <f t="shared" si="403"/>
        <v/>
      </c>
      <c r="AH1688" s="479"/>
      <c r="AI1688" s="580"/>
    </row>
    <row r="1689" spans="1:35" s="54" customFormat="1" ht="15.75" customHeight="1">
      <c r="A1689" s="123" t="str">
        <f t="shared" si="393"/>
        <v>×</v>
      </c>
      <c r="B1689" s="53"/>
      <c r="F1689" s="265" t="str">
        <f t="shared" si="394"/>
        <v/>
      </c>
      <c r="G1689" s="266"/>
      <c r="H1689" s="231" t="str">
        <f t="shared" si="395"/>
        <v/>
      </c>
      <c r="I1689" s="231"/>
      <c r="J1689" s="231"/>
      <c r="K1689" s="485" t="str">
        <f t="shared" si="396"/>
        <v/>
      </c>
      <c r="L1689" s="485"/>
      <c r="M1689" s="485"/>
      <c r="N1689" s="485"/>
      <c r="O1689" s="479" t="str">
        <f t="shared" si="397"/>
        <v/>
      </c>
      <c r="P1689" s="479"/>
      <c r="Q1689" s="479"/>
      <c r="R1689" s="479" t="str">
        <f t="shared" si="398"/>
        <v/>
      </c>
      <c r="S1689" s="479"/>
      <c r="T1689" s="580"/>
      <c r="U1689" s="504" t="str">
        <f t="shared" si="399"/>
        <v/>
      </c>
      <c r="V1689" s="266"/>
      <c r="W1689" s="231" t="str">
        <f t="shared" si="400"/>
        <v/>
      </c>
      <c r="X1689" s="231"/>
      <c r="Y1689" s="231"/>
      <c r="Z1689" s="485" t="str">
        <f t="shared" si="401"/>
        <v/>
      </c>
      <c r="AA1689" s="485"/>
      <c r="AB1689" s="485"/>
      <c r="AC1689" s="485"/>
      <c r="AD1689" s="479" t="str">
        <f t="shared" si="402"/>
        <v/>
      </c>
      <c r="AE1689" s="479"/>
      <c r="AF1689" s="479"/>
      <c r="AG1689" s="479" t="str">
        <f t="shared" si="403"/>
        <v/>
      </c>
      <c r="AH1689" s="479"/>
      <c r="AI1689" s="580"/>
    </row>
    <row r="1690" spans="1:35" s="54" customFormat="1" ht="15.75" customHeight="1">
      <c r="A1690" s="123" t="str">
        <f t="shared" si="393"/>
        <v>×</v>
      </c>
      <c r="B1690" s="53"/>
      <c r="F1690" s="265" t="str">
        <f t="shared" si="394"/>
        <v/>
      </c>
      <c r="G1690" s="266"/>
      <c r="H1690" s="231" t="str">
        <f t="shared" si="395"/>
        <v/>
      </c>
      <c r="I1690" s="231"/>
      <c r="J1690" s="231"/>
      <c r="K1690" s="485" t="str">
        <f t="shared" si="396"/>
        <v/>
      </c>
      <c r="L1690" s="485"/>
      <c r="M1690" s="485"/>
      <c r="N1690" s="485"/>
      <c r="O1690" s="479" t="str">
        <f t="shared" si="397"/>
        <v/>
      </c>
      <c r="P1690" s="479"/>
      <c r="Q1690" s="479"/>
      <c r="R1690" s="479" t="str">
        <f t="shared" si="398"/>
        <v/>
      </c>
      <c r="S1690" s="479"/>
      <c r="T1690" s="580"/>
      <c r="U1690" s="504" t="str">
        <f t="shared" si="399"/>
        <v/>
      </c>
      <c r="V1690" s="266"/>
      <c r="W1690" s="231" t="str">
        <f t="shared" si="400"/>
        <v/>
      </c>
      <c r="X1690" s="231"/>
      <c r="Y1690" s="231"/>
      <c r="Z1690" s="485" t="str">
        <f t="shared" si="401"/>
        <v/>
      </c>
      <c r="AA1690" s="485"/>
      <c r="AB1690" s="485"/>
      <c r="AC1690" s="485"/>
      <c r="AD1690" s="479" t="str">
        <f t="shared" si="402"/>
        <v/>
      </c>
      <c r="AE1690" s="479"/>
      <c r="AF1690" s="479"/>
      <c r="AG1690" s="479" t="str">
        <f t="shared" si="403"/>
        <v/>
      </c>
      <c r="AH1690" s="479"/>
      <c r="AI1690" s="580"/>
    </row>
    <row r="1691" spans="1:35" s="54" customFormat="1" ht="15.75" customHeight="1">
      <c r="A1691" s="123" t="str">
        <f t="shared" si="393"/>
        <v>×</v>
      </c>
      <c r="B1691" s="53"/>
      <c r="F1691" s="265" t="str">
        <f t="shared" si="394"/>
        <v/>
      </c>
      <c r="G1691" s="266"/>
      <c r="H1691" s="231" t="str">
        <f t="shared" si="395"/>
        <v/>
      </c>
      <c r="I1691" s="231"/>
      <c r="J1691" s="231"/>
      <c r="K1691" s="485" t="str">
        <f t="shared" si="396"/>
        <v/>
      </c>
      <c r="L1691" s="485"/>
      <c r="M1691" s="485"/>
      <c r="N1691" s="485"/>
      <c r="O1691" s="479" t="str">
        <f t="shared" si="397"/>
        <v/>
      </c>
      <c r="P1691" s="479"/>
      <c r="Q1691" s="479"/>
      <c r="R1691" s="479" t="str">
        <f t="shared" si="398"/>
        <v/>
      </c>
      <c r="S1691" s="479"/>
      <c r="T1691" s="580"/>
      <c r="U1691" s="504" t="str">
        <f t="shared" si="399"/>
        <v/>
      </c>
      <c r="V1691" s="266"/>
      <c r="W1691" s="231" t="str">
        <f t="shared" si="400"/>
        <v/>
      </c>
      <c r="X1691" s="231"/>
      <c r="Y1691" s="231"/>
      <c r="Z1691" s="485" t="str">
        <f t="shared" si="401"/>
        <v/>
      </c>
      <c r="AA1691" s="485"/>
      <c r="AB1691" s="485"/>
      <c r="AC1691" s="485"/>
      <c r="AD1691" s="479" t="str">
        <f t="shared" si="402"/>
        <v/>
      </c>
      <c r="AE1691" s="479"/>
      <c r="AF1691" s="479"/>
      <c r="AG1691" s="479" t="str">
        <f t="shared" si="403"/>
        <v/>
      </c>
      <c r="AH1691" s="479"/>
      <c r="AI1691" s="580"/>
    </row>
    <row r="1692" spans="1:35" s="54" customFormat="1" ht="15.75" customHeight="1">
      <c r="A1692" s="123" t="str">
        <f t="shared" si="393"/>
        <v>×</v>
      </c>
      <c r="B1692" s="53"/>
      <c r="F1692" s="265" t="str">
        <f t="shared" si="394"/>
        <v/>
      </c>
      <c r="G1692" s="266"/>
      <c r="H1692" s="231" t="str">
        <f t="shared" si="395"/>
        <v/>
      </c>
      <c r="I1692" s="231"/>
      <c r="J1692" s="231"/>
      <c r="K1692" s="485" t="str">
        <f t="shared" si="396"/>
        <v/>
      </c>
      <c r="L1692" s="485"/>
      <c r="M1692" s="485"/>
      <c r="N1692" s="485"/>
      <c r="O1692" s="479" t="str">
        <f t="shared" si="397"/>
        <v/>
      </c>
      <c r="P1692" s="479"/>
      <c r="Q1692" s="479"/>
      <c r="R1692" s="479" t="str">
        <f t="shared" si="398"/>
        <v/>
      </c>
      <c r="S1692" s="479"/>
      <c r="T1692" s="580"/>
      <c r="U1692" s="504" t="str">
        <f t="shared" si="399"/>
        <v/>
      </c>
      <c r="V1692" s="266"/>
      <c r="W1692" s="231" t="str">
        <f t="shared" si="400"/>
        <v/>
      </c>
      <c r="X1692" s="231"/>
      <c r="Y1692" s="231"/>
      <c r="Z1692" s="485" t="str">
        <f t="shared" si="401"/>
        <v/>
      </c>
      <c r="AA1692" s="485"/>
      <c r="AB1692" s="485"/>
      <c r="AC1692" s="485"/>
      <c r="AD1692" s="479" t="str">
        <f t="shared" si="402"/>
        <v/>
      </c>
      <c r="AE1692" s="479"/>
      <c r="AF1692" s="479"/>
      <c r="AG1692" s="479" t="str">
        <f t="shared" si="403"/>
        <v/>
      </c>
      <c r="AH1692" s="479"/>
      <c r="AI1692" s="580"/>
    </row>
    <row r="1693" spans="1:35" s="54" customFormat="1" ht="15.75" customHeight="1">
      <c r="A1693" s="123" t="str">
        <f t="shared" si="393"/>
        <v>×</v>
      </c>
      <c r="B1693" s="53"/>
      <c r="F1693" s="265" t="str">
        <f t="shared" si="394"/>
        <v/>
      </c>
      <c r="G1693" s="266"/>
      <c r="H1693" s="231" t="str">
        <f t="shared" si="395"/>
        <v/>
      </c>
      <c r="I1693" s="231"/>
      <c r="J1693" s="231"/>
      <c r="K1693" s="485" t="str">
        <f t="shared" si="396"/>
        <v/>
      </c>
      <c r="L1693" s="485"/>
      <c r="M1693" s="485"/>
      <c r="N1693" s="485"/>
      <c r="O1693" s="479" t="str">
        <f t="shared" si="397"/>
        <v/>
      </c>
      <c r="P1693" s="479"/>
      <c r="Q1693" s="479"/>
      <c r="R1693" s="479" t="str">
        <f t="shared" si="398"/>
        <v/>
      </c>
      <c r="S1693" s="479"/>
      <c r="T1693" s="580"/>
      <c r="U1693" s="504" t="str">
        <f t="shared" si="399"/>
        <v/>
      </c>
      <c r="V1693" s="266"/>
      <c r="W1693" s="231" t="str">
        <f t="shared" si="400"/>
        <v/>
      </c>
      <c r="X1693" s="231"/>
      <c r="Y1693" s="231"/>
      <c r="Z1693" s="485" t="str">
        <f t="shared" si="401"/>
        <v/>
      </c>
      <c r="AA1693" s="485"/>
      <c r="AB1693" s="485"/>
      <c r="AC1693" s="485"/>
      <c r="AD1693" s="479" t="str">
        <f t="shared" si="402"/>
        <v/>
      </c>
      <c r="AE1693" s="479"/>
      <c r="AF1693" s="479"/>
      <c r="AG1693" s="479" t="str">
        <f t="shared" si="403"/>
        <v/>
      </c>
      <c r="AH1693" s="479"/>
      <c r="AI1693" s="580"/>
    </row>
    <row r="1694" spans="1:35" s="54" customFormat="1" ht="15.75" customHeight="1">
      <c r="A1694" s="123" t="str">
        <f t="shared" si="393"/>
        <v>×</v>
      </c>
      <c r="B1694" s="53"/>
      <c r="F1694" s="269" t="str">
        <f t="shared" si="394"/>
        <v/>
      </c>
      <c r="G1694" s="270"/>
      <c r="H1694" s="252" t="str">
        <f t="shared" si="395"/>
        <v/>
      </c>
      <c r="I1694" s="252"/>
      <c r="J1694" s="252"/>
      <c r="K1694" s="582" t="str">
        <f t="shared" si="396"/>
        <v/>
      </c>
      <c r="L1694" s="582"/>
      <c r="M1694" s="582"/>
      <c r="N1694" s="582"/>
      <c r="O1694" s="480" t="str">
        <f t="shared" si="397"/>
        <v/>
      </c>
      <c r="P1694" s="480"/>
      <c r="Q1694" s="480"/>
      <c r="R1694" s="480" t="str">
        <f t="shared" si="398"/>
        <v/>
      </c>
      <c r="S1694" s="480"/>
      <c r="T1694" s="583"/>
      <c r="U1694" s="509" t="str">
        <f t="shared" si="399"/>
        <v/>
      </c>
      <c r="V1694" s="270"/>
      <c r="W1694" s="252" t="str">
        <f t="shared" si="400"/>
        <v/>
      </c>
      <c r="X1694" s="252"/>
      <c r="Y1694" s="252"/>
      <c r="Z1694" s="582" t="str">
        <f t="shared" si="401"/>
        <v/>
      </c>
      <c r="AA1694" s="582"/>
      <c r="AB1694" s="582"/>
      <c r="AC1694" s="582"/>
      <c r="AD1694" s="480" t="str">
        <f t="shared" si="402"/>
        <v/>
      </c>
      <c r="AE1694" s="480"/>
      <c r="AF1694" s="480"/>
      <c r="AG1694" s="480" t="str">
        <f t="shared" si="403"/>
        <v/>
      </c>
      <c r="AH1694" s="480"/>
      <c r="AI1694" s="583"/>
    </row>
    <row r="1695" spans="1:35" s="85" customFormat="1" ht="15.75" customHeight="1">
      <c r="A1695" s="124" t="str">
        <f>IF(液状化L1の有無="","","×")</f>
        <v>×</v>
      </c>
      <c r="B1695" s="100" t="s">
        <v>588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70" t="s">
        <v>428</v>
      </c>
      <c r="G1698" s="471"/>
      <c r="H1698" s="471"/>
      <c r="I1698" s="471"/>
      <c r="J1698" s="471"/>
      <c r="K1698" s="471"/>
      <c r="L1698" s="471"/>
      <c r="M1698" s="471"/>
      <c r="N1698" s="471"/>
      <c r="O1698" s="471"/>
      <c r="P1698" s="471"/>
      <c r="Q1698" s="471"/>
      <c r="R1698" s="471"/>
      <c r="S1698" s="471"/>
      <c r="T1698" s="472"/>
      <c r="U1698" s="473" t="s">
        <v>429</v>
      </c>
      <c r="V1698" s="226"/>
      <c r="W1698" s="226"/>
      <c r="X1698" s="226"/>
      <c r="Y1698" s="226"/>
      <c r="Z1698" s="226"/>
      <c r="AA1698" s="226"/>
      <c r="AB1698" s="226"/>
      <c r="AC1698" s="226"/>
      <c r="AD1698" s="226"/>
      <c r="AE1698" s="226"/>
      <c r="AF1698" s="226"/>
      <c r="AG1698" s="226"/>
      <c r="AH1698" s="226"/>
      <c r="AI1698" s="344"/>
    </row>
    <row r="1699" spans="1:36" s="54" customFormat="1" ht="15.75" customHeight="1">
      <c r="A1699" s="125" t="str">
        <f>IF(液状化L2の有無="","","×")</f>
        <v/>
      </c>
      <c r="B1699" s="53"/>
      <c r="F1699" s="474" t="s">
        <v>77</v>
      </c>
      <c r="G1699" s="475"/>
      <c r="H1699" s="478" t="s">
        <v>186</v>
      </c>
      <c r="I1699" s="479"/>
      <c r="J1699" s="479"/>
      <c r="K1699" s="475" t="s">
        <v>233</v>
      </c>
      <c r="L1699" s="475"/>
      <c r="M1699" s="475"/>
      <c r="N1699" s="475"/>
      <c r="O1699" s="475" t="s">
        <v>525</v>
      </c>
      <c r="P1699" s="475"/>
      <c r="Q1699" s="475"/>
      <c r="R1699" s="475" t="s">
        <v>526</v>
      </c>
      <c r="S1699" s="475"/>
      <c r="T1699" s="481"/>
      <c r="U1699" s="483" t="s">
        <v>77</v>
      </c>
      <c r="V1699" s="475"/>
      <c r="W1699" s="478" t="s">
        <v>186</v>
      </c>
      <c r="X1699" s="479"/>
      <c r="Y1699" s="479"/>
      <c r="Z1699" s="475" t="s">
        <v>233</v>
      </c>
      <c r="AA1699" s="475"/>
      <c r="AB1699" s="475"/>
      <c r="AC1699" s="475"/>
      <c r="AD1699" s="475" t="s">
        <v>525</v>
      </c>
      <c r="AE1699" s="475"/>
      <c r="AF1699" s="475"/>
      <c r="AG1699" s="475" t="s">
        <v>526</v>
      </c>
      <c r="AH1699" s="475"/>
      <c r="AI1699" s="481"/>
    </row>
    <row r="1700" spans="1:36" s="54" customFormat="1" ht="15.75" customHeight="1">
      <c r="A1700" s="125" t="str">
        <f>IF(液状化L2の有無="","","×")</f>
        <v/>
      </c>
      <c r="B1700" s="53"/>
      <c r="F1700" s="476"/>
      <c r="G1700" s="477"/>
      <c r="H1700" s="480"/>
      <c r="I1700" s="480"/>
      <c r="J1700" s="480"/>
      <c r="K1700" s="477"/>
      <c r="L1700" s="477"/>
      <c r="M1700" s="477"/>
      <c r="N1700" s="477"/>
      <c r="O1700" s="477"/>
      <c r="P1700" s="477"/>
      <c r="Q1700" s="477"/>
      <c r="R1700" s="477"/>
      <c r="S1700" s="477"/>
      <c r="T1700" s="482"/>
      <c r="U1700" s="484"/>
      <c r="V1700" s="477"/>
      <c r="W1700" s="480"/>
      <c r="X1700" s="480"/>
      <c r="Y1700" s="480"/>
      <c r="Z1700" s="477"/>
      <c r="AA1700" s="477"/>
      <c r="AB1700" s="477"/>
      <c r="AC1700" s="477"/>
      <c r="AD1700" s="477"/>
      <c r="AE1700" s="477"/>
      <c r="AF1700" s="477"/>
      <c r="AG1700" s="477"/>
      <c r="AH1700" s="477"/>
      <c r="AI1700" s="482"/>
    </row>
    <row r="1701" spans="1:36" s="54" customFormat="1" ht="15.75" customHeight="1">
      <c r="A1701" s="125" t="str">
        <f t="shared" ref="A1701:A1716" si="404">IF(液状化L2の有無="",IF(LEN(F1701)+LEN(U1701)=0,"×",""),"×")</f>
        <v/>
      </c>
      <c r="B1701" s="53"/>
      <c r="F1701" s="304">
        <f t="shared" ref="F1701:F1716" si="405">IF(F1013="","",F1013)</f>
        <v>2</v>
      </c>
      <c r="G1701" s="226"/>
      <c r="H1701" s="225">
        <f t="shared" ref="H1701:H1716" si="406">IF(H1013="","",H1013)</f>
        <v>3.4200000762939453</v>
      </c>
      <c r="I1701" s="225"/>
      <c r="J1701" s="225"/>
      <c r="K1701" s="584">
        <f t="shared" ref="K1701:K1716" si="407">IF(Q1013="","",Q1013)</f>
        <v>0</v>
      </c>
      <c r="L1701" s="584"/>
      <c r="M1701" s="584"/>
      <c r="N1701" s="584"/>
      <c r="O1701" s="585">
        <f t="shared" ref="O1701:O1716" si="408">IF(K1701="","",ROUND(K1701/H1701*$AH$1582,1))</f>
        <v>0</v>
      </c>
      <c r="P1701" s="585"/>
      <c r="Q1701" s="585"/>
      <c r="R1701" s="585">
        <f t="shared" ref="R1701:R1716" si="409">IF(K1701="","",ROUND(K1701/H1701*$AH$1583,1))</f>
        <v>0</v>
      </c>
      <c r="S1701" s="585"/>
      <c r="T1701" s="586"/>
      <c r="U1701" s="473">
        <f t="shared" ref="U1701:U1716" si="410">IF(U1013="","",U1013)</f>
        <v>2</v>
      </c>
      <c r="V1701" s="226"/>
      <c r="W1701" s="225">
        <f t="shared" ref="W1701:W1716" si="411">IF(W1013="","",W1013)</f>
        <v>3.4200000762939453</v>
      </c>
      <c r="X1701" s="225"/>
      <c r="Y1701" s="225"/>
      <c r="Z1701" s="584">
        <f t="shared" ref="Z1701:Z1716" si="412">IF(AF1013="","",AF1013)</f>
        <v>0</v>
      </c>
      <c r="AA1701" s="584"/>
      <c r="AB1701" s="584"/>
      <c r="AC1701" s="584"/>
      <c r="AD1701" s="585">
        <f t="shared" ref="AD1701:AD1716" si="413">IF(Z1701="","",ROUND(Z1701/W1701*$AH$1582,1))</f>
        <v>0</v>
      </c>
      <c r="AE1701" s="585"/>
      <c r="AF1701" s="585"/>
      <c r="AG1701" s="585">
        <f t="shared" ref="AG1701:AG1716" si="414">IF(Z1701="","",ROUND(Z1701/W1701*$AH$1583,1))</f>
        <v>0</v>
      </c>
      <c r="AH1701" s="585"/>
      <c r="AI1701" s="586"/>
    </row>
    <row r="1702" spans="1:36" s="54" customFormat="1" ht="15.75" customHeight="1">
      <c r="A1702" s="125" t="str">
        <f t="shared" si="404"/>
        <v/>
      </c>
      <c r="B1702" s="53"/>
      <c r="F1702" s="265">
        <f t="shared" si="405"/>
        <v>3</v>
      </c>
      <c r="G1702" s="266"/>
      <c r="H1702" s="231">
        <f t="shared" si="406"/>
        <v>3.1500000953674316</v>
      </c>
      <c r="I1702" s="231"/>
      <c r="J1702" s="231"/>
      <c r="K1702" s="485">
        <f t="shared" si="407"/>
        <v>0</v>
      </c>
      <c r="L1702" s="485"/>
      <c r="M1702" s="485"/>
      <c r="N1702" s="485"/>
      <c r="O1702" s="479">
        <f t="shared" si="408"/>
        <v>0</v>
      </c>
      <c r="P1702" s="479"/>
      <c r="Q1702" s="479"/>
      <c r="R1702" s="479">
        <f t="shared" si="409"/>
        <v>0</v>
      </c>
      <c r="S1702" s="479"/>
      <c r="T1702" s="580"/>
      <c r="U1702" s="504">
        <f t="shared" si="410"/>
        <v>3</v>
      </c>
      <c r="V1702" s="266"/>
      <c r="W1702" s="231">
        <f t="shared" si="411"/>
        <v>3.1500000953674316</v>
      </c>
      <c r="X1702" s="231"/>
      <c r="Y1702" s="231"/>
      <c r="Z1702" s="485">
        <f t="shared" si="412"/>
        <v>0</v>
      </c>
      <c r="AA1702" s="485"/>
      <c r="AB1702" s="485"/>
      <c r="AC1702" s="485"/>
      <c r="AD1702" s="479">
        <f t="shared" si="413"/>
        <v>0</v>
      </c>
      <c r="AE1702" s="479"/>
      <c r="AF1702" s="479"/>
      <c r="AG1702" s="479">
        <f t="shared" si="414"/>
        <v>0</v>
      </c>
      <c r="AH1702" s="479"/>
      <c r="AI1702" s="580"/>
    </row>
    <row r="1703" spans="1:36" s="54" customFormat="1" ht="15.75" customHeight="1">
      <c r="A1703" s="125" t="str">
        <f t="shared" si="404"/>
        <v/>
      </c>
      <c r="B1703" s="53"/>
      <c r="F1703" s="265">
        <f t="shared" si="405"/>
        <v>4</v>
      </c>
      <c r="G1703" s="266"/>
      <c r="H1703" s="231">
        <f t="shared" si="406"/>
        <v>3.9200000762939453</v>
      </c>
      <c r="I1703" s="231"/>
      <c r="J1703" s="231"/>
      <c r="K1703" s="485">
        <f t="shared" si="407"/>
        <v>0</v>
      </c>
      <c r="L1703" s="485"/>
      <c r="M1703" s="485"/>
      <c r="N1703" s="485"/>
      <c r="O1703" s="479">
        <f t="shared" si="408"/>
        <v>0</v>
      </c>
      <c r="P1703" s="479"/>
      <c r="Q1703" s="479"/>
      <c r="R1703" s="479">
        <f t="shared" si="409"/>
        <v>0</v>
      </c>
      <c r="S1703" s="479"/>
      <c r="T1703" s="580"/>
      <c r="U1703" s="504">
        <f t="shared" si="410"/>
        <v>4</v>
      </c>
      <c r="V1703" s="266"/>
      <c r="W1703" s="231">
        <f t="shared" si="411"/>
        <v>3.9200000762939453</v>
      </c>
      <c r="X1703" s="231"/>
      <c r="Y1703" s="231"/>
      <c r="Z1703" s="485">
        <f t="shared" si="412"/>
        <v>0</v>
      </c>
      <c r="AA1703" s="485"/>
      <c r="AB1703" s="485"/>
      <c r="AC1703" s="485"/>
      <c r="AD1703" s="479">
        <f t="shared" si="413"/>
        <v>0</v>
      </c>
      <c r="AE1703" s="479"/>
      <c r="AF1703" s="479"/>
      <c r="AG1703" s="479">
        <f t="shared" si="414"/>
        <v>0</v>
      </c>
      <c r="AH1703" s="479"/>
      <c r="AI1703" s="580"/>
    </row>
    <row r="1704" spans="1:36" s="54" customFormat="1" ht="15.75" customHeight="1">
      <c r="A1704" s="125" t="str">
        <f t="shared" si="404"/>
        <v/>
      </c>
      <c r="B1704" s="53"/>
      <c r="F1704" s="265">
        <f t="shared" si="405"/>
        <v>4</v>
      </c>
      <c r="G1704" s="266"/>
      <c r="H1704" s="231">
        <f t="shared" si="406"/>
        <v>1.0799999237060547</v>
      </c>
      <c r="I1704" s="231"/>
      <c r="J1704" s="231"/>
      <c r="K1704" s="485">
        <f t="shared" si="407"/>
        <v>53.608133253841167</v>
      </c>
      <c r="L1704" s="485"/>
      <c r="M1704" s="485"/>
      <c r="N1704" s="485"/>
      <c r="O1704" s="479">
        <f t="shared" si="408"/>
        <v>59.6</v>
      </c>
      <c r="P1704" s="479"/>
      <c r="Q1704" s="479"/>
      <c r="R1704" s="479">
        <f t="shared" si="409"/>
        <v>69.5</v>
      </c>
      <c r="S1704" s="479"/>
      <c r="T1704" s="580"/>
      <c r="U1704" s="504">
        <f t="shared" si="410"/>
        <v>4</v>
      </c>
      <c r="V1704" s="266"/>
      <c r="W1704" s="231">
        <f t="shared" si="411"/>
        <v>1.0799999237060547</v>
      </c>
      <c r="X1704" s="231"/>
      <c r="Y1704" s="231"/>
      <c r="Z1704" s="485">
        <f t="shared" si="412"/>
        <v>53.608133253841167</v>
      </c>
      <c r="AA1704" s="485"/>
      <c r="AB1704" s="485"/>
      <c r="AC1704" s="485"/>
      <c r="AD1704" s="479">
        <f t="shared" si="413"/>
        <v>59.6</v>
      </c>
      <c r="AE1704" s="479"/>
      <c r="AF1704" s="479"/>
      <c r="AG1704" s="479">
        <f t="shared" si="414"/>
        <v>69.5</v>
      </c>
      <c r="AH1704" s="479"/>
      <c r="AI1704" s="580"/>
    </row>
    <row r="1705" spans="1:36" s="54" customFormat="1" ht="15.75" customHeight="1">
      <c r="A1705" s="125" t="str">
        <f t="shared" si="404"/>
        <v/>
      </c>
      <c r="B1705" s="53"/>
      <c r="F1705" s="265">
        <f t="shared" si="405"/>
        <v>5</v>
      </c>
      <c r="G1705" s="266"/>
      <c r="H1705" s="231">
        <f t="shared" si="406"/>
        <v>5</v>
      </c>
      <c r="I1705" s="231"/>
      <c r="J1705" s="231"/>
      <c r="K1705" s="485">
        <f t="shared" si="407"/>
        <v>502.6548245743669</v>
      </c>
      <c r="L1705" s="485"/>
      <c r="M1705" s="485"/>
      <c r="N1705" s="485"/>
      <c r="O1705" s="479">
        <f t="shared" si="408"/>
        <v>120.6</v>
      </c>
      <c r="P1705" s="479"/>
      <c r="Q1705" s="479"/>
      <c r="R1705" s="479">
        <f t="shared" si="409"/>
        <v>140.69999999999999</v>
      </c>
      <c r="S1705" s="479"/>
      <c r="T1705" s="580"/>
      <c r="U1705" s="504">
        <f t="shared" si="410"/>
        <v>5</v>
      </c>
      <c r="V1705" s="266"/>
      <c r="W1705" s="231">
        <f t="shared" si="411"/>
        <v>5</v>
      </c>
      <c r="X1705" s="231"/>
      <c r="Y1705" s="231"/>
      <c r="Z1705" s="485">
        <f t="shared" si="412"/>
        <v>502.6548245743669</v>
      </c>
      <c r="AA1705" s="485"/>
      <c r="AB1705" s="485"/>
      <c r="AC1705" s="485"/>
      <c r="AD1705" s="479">
        <f t="shared" si="413"/>
        <v>120.6</v>
      </c>
      <c r="AE1705" s="479"/>
      <c r="AF1705" s="479"/>
      <c r="AG1705" s="479">
        <f t="shared" si="414"/>
        <v>140.69999999999999</v>
      </c>
      <c r="AH1705" s="479"/>
      <c r="AI1705" s="580"/>
    </row>
    <row r="1706" spans="1:36" s="54" customFormat="1" ht="15.75" customHeight="1">
      <c r="A1706" s="125" t="str">
        <f t="shared" si="404"/>
        <v/>
      </c>
      <c r="B1706" s="53"/>
      <c r="F1706" s="265">
        <f t="shared" si="405"/>
        <v>6</v>
      </c>
      <c r="G1706" s="266"/>
      <c r="H1706" s="231">
        <f t="shared" si="406"/>
        <v>5.1999998092651367</v>
      </c>
      <c r="I1706" s="231"/>
      <c r="J1706" s="231"/>
      <c r="K1706" s="485">
        <f t="shared" si="407"/>
        <v>793.943266293546</v>
      </c>
      <c r="L1706" s="485"/>
      <c r="M1706" s="485"/>
      <c r="N1706" s="485"/>
      <c r="O1706" s="479">
        <f t="shared" si="408"/>
        <v>183.2</v>
      </c>
      <c r="P1706" s="479"/>
      <c r="Q1706" s="479"/>
      <c r="R1706" s="479">
        <f t="shared" si="409"/>
        <v>213.8</v>
      </c>
      <c r="S1706" s="479"/>
      <c r="T1706" s="580"/>
      <c r="U1706" s="504">
        <f t="shared" si="410"/>
        <v>6</v>
      </c>
      <c r="V1706" s="266"/>
      <c r="W1706" s="231">
        <f t="shared" si="411"/>
        <v>5.1999998092651367</v>
      </c>
      <c r="X1706" s="231"/>
      <c r="Y1706" s="231"/>
      <c r="Z1706" s="485">
        <f t="shared" si="412"/>
        <v>793.943266293546</v>
      </c>
      <c r="AA1706" s="485"/>
      <c r="AB1706" s="485"/>
      <c r="AC1706" s="485"/>
      <c r="AD1706" s="479">
        <f t="shared" si="413"/>
        <v>183.2</v>
      </c>
      <c r="AE1706" s="479"/>
      <c r="AF1706" s="479"/>
      <c r="AG1706" s="479">
        <f t="shared" si="414"/>
        <v>213.8</v>
      </c>
      <c r="AH1706" s="479"/>
      <c r="AI1706" s="580"/>
    </row>
    <row r="1707" spans="1:36" s="54" customFormat="1" ht="15.75" customHeight="1">
      <c r="A1707" s="125" t="str">
        <f t="shared" si="404"/>
        <v/>
      </c>
      <c r="B1707" s="53"/>
      <c r="F1707" s="265">
        <f t="shared" si="405"/>
        <v>7</v>
      </c>
      <c r="G1707" s="266"/>
      <c r="H1707" s="231">
        <f t="shared" si="406"/>
        <v>2.5499999523162842</v>
      </c>
      <c r="I1707" s="231"/>
      <c r="J1707" s="231"/>
      <c r="K1707" s="485">
        <f t="shared" si="407"/>
        <v>102.54158229569487</v>
      </c>
      <c r="L1707" s="485"/>
      <c r="M1707" s="485"/>
      <c r="N1707" s="485"/>
      <c r="O1707" s="479">
        <f t="shared" si="408"/>
        <v>48.3</v>
      </c>
      <c r="P1707" s="479"/>
      <c r="Q1707" s="479"/>
      <c r="R1707" s="479">
        <f t="shared" si="409"/>
        <v>56.3</v>
      </c>
      <c r="S1707" s="479"/>
      <c r="T1707" s="580"/>
      <c r="U1707" s="504">
        <f t="shared" si="410"/>
        <v>7</v>
      </c>
      <c r="V1707" s="266"/>
      <c r="W1707" s="231">
        <f t="shared" si="411"/>
        <v>2.5499999523162842</v>
      </c>
      <c r="X1707" s="231"/>
      <c r="Y1707" s="231"/>
      <c r="Z1707" s="485">
        <f t="shared" si="412"/>
        <v>102.54158229569487</v>
      </c>
      <c r="AA1707" s="485"/>
      <c r="AB1707" s="485"/>
      <c r="AC1707" s="485"/>
      <c r="AD1707" s="479">
        <f t="shared" si="413"/>
        <v>48.3</v>
      </c>
      <c r="AE1707" s="479"/>
      <c r="AF1707" s="479"/>
      <c r="AG1707" s="479">
        <f t="shared" si="414"/>
        <v>56.3</v>
      </c>
      <c r="AH1707" s="479"/>
      <c r="AI1707" s="580"/>
    </row>
    <row r="1708" spans="1:36" s="54" customFormat="1" ht="15.75" customHeight="1">
      <c r="A1708" s="125" t="str">
        <f t="shared" si="404"/>
        <v/>
      </c>
      <c r="B1708" s="53"/>
      <c r="F1708" s="265">
        <f t="shared" si="405"/>
        <v>8</v>
      </c>
      <c r="G1708" s="266"/>
      <c r="H1708" s="231">
        <f t="shared" si="406"/>
        <v>3.7799999713897705</v>
      </c>
      <c r="I1708" s="231"/>
      <c r="J1708" s="231"/>
      <c r="K1708" s="485">
        <f t="shared" si="407"/>
        <v>470.25871757123411</v>
      </c>
      <c r="L1708" s="485"/>
      <c r="M1708" s="485"/>
      <c r="N1708" s="485"/>
      <c r="O1708" s="479">
        <f t="shared" si="408"/>
        <v>149.30000000000001</v>
      </c>
      <c r="P1708" s="479"/>
      <c r="Q1708" s="479"/>
      <c r="R1708" s="479">
        <f t="shared" si="409"/>
        <v>174.2</v>
      </c>
      <c r="S1708" s="479"/>
      <c r="T1708" s="580"/>
      <c r="U1708" s="504">
        <f t="shared" si="410"/>
        <v>8</v>
      </c>
      <c r="V1708" s="266"/>
      <c r="W1708" s="231">
        <f t="shared" si="411"/>
        <v>3.7799999713897705</v>
      </c>
      <c r="X1708" s="231"/>
      <c r="Y1708" s="231"/>
      <c r="Z1708" s="485">
        <f t="shared" si="412"/>
        <v>470.25871757123411</v>
      </c>
      <c r="AA1708" s="485"/>
      <c r="AB1708" s="485"/>
      <c r="AC1708" s="485"/>
      <c r="AD1708" s="479">
        <f t="shared" si="413"/>
        <v>149.30000000000001</v>
      </c>
      <c r="AE1708" s="479"/>
      <c r="AF1708" s="479"/>
      <c r="AG1708" s="479">
        <f t="shared" si="414"/>
        <v>174.2</v>
      </c>
      <c r="AH1708" s="479"/>
      <c r="AI1708" s="580"/>
    </row>
    <row r="1709" spans="1:36" s="54" customFormat="1" ht="15.75" customHeight="1">
      <c r="A1709" s="125" t="str">
        <f t="shared" si="404"/>
        <v/>
      </c>
      <c r="B1709" s="53"/>
      <c r="F1709" s="265">
        <f t="shared" si="405"/>
        <v>9</v>
      </c>
      <c r="G1709" s="266"/>
      <c r="H1709" s="231">
        <f t="shared" si="406"/>
        <v>0.89999997615814209</v>
      </c>
      <c r="I1709" s="231"/>
      <c r="J1709" s="231"/>
      <c r="K1709" s="485">
        <f t="shared" si="407"/>
        <v>424.11499699941123</v>
      </c>
      <c r="L1709" s="485"/>
      <c r="M1709" s="485"/>
      <c r="N1709" s="485"/>
      <c r="O1709" s="479">
        <f t="shared" si="408"/>
        <v>565.5</v>
      </c>
      <c r="P1709" s="479"/>
      <c r="Q1709" s="479"/>
      <c r="R1709" s="479">
        <f t="shared" si="409"/>
        <v>659.7</v>
      </c>
      <c r="S1709" s="479"/>
      <c r="T1709" s="580"/>
      <c r="U1709" s="504">
        <f t="shared" si="410"/>
        <v>9</v>
      </c>
      <c r="V1709" s="266"/>
      <c r="W1709" s="231">
        <f t="shared" si="411"/>
        <v>1.8999999761581421</v>
      </c>
      <c r="X1709" s="231"/>
      <c r="Y1709" s="231"/>
      <c r="Z1709" s="485">
        <f t="shared" si="412"/>
        <v>895.35389503788019</v>
      </c>
      <c r="AA1709" s="485"/>
      <c r="AB1709" s="485"/>
      <c r="AC1709" s="485"/>
      <c r="AD1709" s="479">
        <f t="shared" si="413"/>
        <v>565.5</v>
      </c>
      <c r="AE1709" s="479"/>
      <c r="AF1709" s="479"/>
      <c r="AG1709" s="479">
        <f t="shared" si="414"/>
        <v>659.7</v>
      </c>
      <c r="AH1709" s="479"/>
      <c r="AI1709" s="580"/>
    </row>
    <row r="1710" spans="1:36" s="54" customFormat="1" ht="15.75" customHeight="1">
      <c r="A1710" s="125" t="str">
        <f t="shared" si="404"/>
        <v/>
      </c>
      <c r="B1710" s="53"/>
      <c r="F1710" s="265">
        <f t="shared" si="405"/>
        <v>9</v>
      </c>
      <c r="G1710" s="266"/>
      <c r="H1710" s="231">
        <f t="shared" si="406"/>
        <v>1</v>
      </c>
      <c r="I1710" s="231"/>
      <c r="J1710" s="231"/>
      <c r="K1710" s="485">
        <f t="shared" si="407"/>
        <v>0</v>
      </c>
      <c r="L1710" s="485"/>
      <c r="M1710" s="485"/>
      <c r="N1710" s="485"/>
      <c r="O1710" s="479">
        <f t="shared" si="408"/>
        <v>0</v>
      </c>
      <c r="P1710" s="479"/>
      <c r="Q1710" s="479"/>
      <c r="R1710" s="479">
        <f t="shared" si="409"/>
        <v>0</v>
      </c>
      <c r="S1710" s="479"/>
      <c r="T1710" s="580"/>
      <c r="U1710" s="504" t="str">
        <f t="shared" si="410"/>
        <v/>
      </c>
      <c r="V1710" s="266"/>
      <c r="W1710" s="231" t="str">
        <f t="shared" si="411"/>
        <v/>
      </c>
      <c r="X1710" s="231"/>
      <c r="Y1710" s="231"/>
      <c r="Z1710" s="485" t="str">
        <f t="shared" si="412"/>
        <v/>
      </c>
      <c r="AA1710" s="485"/>
      <c r="AB1710" s="485"/>
      <c r="AC1710" s="485"/>
      <c r="AD1710" s="479" t="str">
        <f t="shared" si="413"/>
        <v/>
      </c>
      <c r="AE1710" s="479"/>
      <c r="AF1710" s="479"/>
      <c r="AG1710" s="479" t="str">
        <f t="shared" si="414"/>
        <v/>
      </c>
      <c r="AH1710" s="479"/>
      <c r="AI1710" s="580"/>
    </row>
    <row r="1711" spans="1:36" s="54" customFormat="1" ht="15.75" customHeight="1">
      <c r="A1711" s="125" t="str">
        <f t="shared" si="404"/>
        <v>×</v>
      </c>
      <c r="B1711" s="53"/>
      <c r="F1711" s="265" t="str">
        <f t="shared" si="405"/>
        <v/>
      </c>
      <c r="G1711" s="266"/>
      <c r="H1711" s="231" t="str">
        <f t="shared" si="406"/>
        <v/>
      </c>
      <c r="I1711" s="231"/>
      <c r="J1711" s="231"/>
      <c r="K1711" s="485" t="str">
        <f t="shared" si="407"/>
        <v/>
      </c>
      <c r="L1711" s="485"/>
      <c r="M1711" s="485"/>
      <c r="N1711" s="485"/>
      <c r="O1711" s="479" t="str">
        <f t="shared" si="408"/>
        <v/>
      </c>
      <c r="P1711" s="479"/>
      <c r="Q1711" s="479"/>
      <c r="R1711" s="479" t="str">
        <f t="shared" si="409"/>
        <v/>
      </c>
      <c r="S1711" s="479"/>
      <c r="T1711" s="580"/>
      <c r="U1711" s="504" t="str">
        <f t="shared" si="410"/>
        <v/>
      </c>
      <c r="V1711" s="266"/>
      <c r="W1711" s="231" t="str">
        <f t="shared" si="411"/>
        <v/>
      </c>
      <c r="X1711" s="231"/>
      <c r="Y1711" s="231"/>
      <c r="Z1711" s="485" t="str">
        <f t="shared" si="412"/>
        <v/>
      </c>
      <c r="AA1711" s="485"/>
      <c r="AB1711" s="485"/>
      <c r="AC1711" s="485"/>
      <c r="AD1711" s="479" t="str">
        <f t="shared" si="413"/>
        <v/>
      </c>
      <c r="AE1711" s="479"/>
      <c r="AF1711" s="479"/>
      <c r="AG1711" s="479" t="str">
        <f t="shared" si="414"/>
        <v/>
      </c>
      <c r="AH1711" s="479"/>
      <c r="AI1711" s="580"/>
    </row>
    <row r="1712" spans="1:36" s="54" customFormat="1" ht="15.75" customHeight="1">
      <c r="A1712" s="125" t="str">
        <f t="shared" si="404"/>
        <v>×</v>
      </c>
      <c r="B1712" s="53"/>
      <c r="F1712" s="265" t="str">
        <f t="shared" si="405"/>
        <v/>
      </c>
      <c r="G1712" s="266"/>
      <c r="H1712" s="231" t="str">
        <f t="shared" si="406"/>
        <v/>
      </c>
      <c r="I1712" s="231"/>
      <c r="J1712" s="231"/>
      <c r="K1712" s="485" t="str">
        <f t="shared" si="407"/>
        <v/>
      </c>
      <c r="L1712" s="485"/>
      <c r="M1712" s="485"/>
      <c r="N1712" s="485"/>
      <c r="O1712" s="479" t="str">
        <f t="shared" si="408"/>
        <v/>
      </c>
      <c r="P1712" s="479"/>
      <c r="Q1712" s="479"/>
      <c r="R1712" s="479" t="str">
        <f t="shared" si="409"/>
        <v/>
      </c>
      <c r="S1712" s="479"/>
      <c r="T1712" s="580"/>
      <c r="U1712" s="504" t="str">
        <f t="shared" si="410"/>
        <v/>
      </c>
      <c r="V1712" s="266"/>
      <c r="W1712" s="231" t="str">
        <f t="shared" si="411"/>
        <v/>
      </c>
      <c r="X1712" s="231"/>
      <c r="Y1712" s="231"/>
      <c r="Z1712" s="485" t="str">
        <f t="shared" si="412"/>
        <v/>
      </c>
      <c r="AA1712" s="485"/>
      <c r="AB1712" s="485"/>
      <c r="AC1712" s="485"/>
      <c r="AD1712" s="479" t="str">
        <f t="shared" si="413"/>
        <v/>
      </c>
      <c r="AE1712" s="479"/>
      <c r="AF1712" s="479"/>
      <c r="AG1712" s="479" t="str">
        <f t="shared" si="414"/>
        <v/>
      </c>
      <c r="AH1712" s="479"/>
      <c r="AI1712" s="580"/>
    </row>
    <row r="1713" spans="1:35" s="54" customFormat="1" ht="15.75" customHeight="1">
      <c r="A1713" s="125" t="str">
        <f t="shared" si="404"/>
        <v>×</v>
      </c>
      <c r="B1713" s="53"/>
      <c r="F1713" s="265" t="str">
        <f t="shared" si="405"/>
        <v/>
      </c>
      <c r="G1713" s="266"/>
      <c r="H1713" s="231" t="str">
        <f t="shared" si="406"/>
        <v/>
      </c>
      <c r="I1713" s="231"/>
      <c r="J1713" s="231"/>
      <c r="K1713" s="485" t="str">
        <f t="shared" si="407"/>
        <v/>
      </c>
      <c r="L1713" s="485"/>
      <c r="M1713" s="485"/>
      <c r="N1713" s="485"/>
      <c r="O1713" s="479" t="str">
        <f t="shared" si="408"/>
        <v/>
      </c>
      <c r="P1713" s="479"/>
      <c r="Q1713" s="479"/>
      <c r="R1713" s="479" t="str">
        <f t="shared" si="409"/>
        <v/>
      </c>
      <c r="S1713" s="479"/>
      <c r="T1713" s="580"/>
      <c r="U1713" s="504" t="str">
        <f t="shared" si="410"/>
        <v/>
      </c>
      <c r="V1713" s="266"/>
      <c r="W1713" s="231" t="str">
        <f t="shared" si="411"/>
        <v/>
      </c>
      <c r="X1713" s="231"/>
      <c r="Y1713" s="231"/>
      <c r="Z1713" s="485" t="str">
        <f t="shared" si="412"/>
        <v/>
      </c>
      <c r="AA1713" s="485"/>
      <c r="AB1713" s="485"/>
      <c r="AC1713" s="485"/>
      <c r="AD1713" s="479" t="str">
        <f t="shared" si="413"/>
        <v/>
      </c>
      <c r="AE1713" s="479"/>
      <c r="AF1713" s="479"/>
      <c r="AG1713" s="479" t="str">
        <f t="shared" si="414"/>
        <v/>
      </c>
      <c r="AH1713" s="479"/>
      <c r="AI1713" s="580"/>
    </row>
    <row r="1714" spans="1:35" s="54" customFormat="1" ht="15.75" customHeight="1">
      <c r="A1714" s="125" t="str">
        <f t="shared" si="404"/>
        <v>×</v>
      </c>
      <c r="B1714" s="53"/>
      <c r="F1714" s="265" t="str">
        <f t="shared" si="405"/>
        <v/>
      </c>
      <c r="G1714" s="266"/>
      <c r="H1714" s="231" t="str">
        <f t="shared" si="406"/>
        <v/>
      </c>
      <c r="I1714" s="231"/>
      <c r="J1714" s="231"/>
      <c r="K1714" s="485" t="str">
        <f t="shared" si="407"/>
        <v/>
      </c>
      <c r="L1714" s="485"/>
      <c r="M1714" s="485"/>
      <c r="N1714" s="485"/>
      <c r="O1714" s="479" t="str">
        <f t="shared" si="408"/>
        <v/>
      </c>
      <c r="P1714" s="479"/>
      <c r="Q1714" s="479"/>
      <c r="R1714" s="479" t="str">
        <f t="shared" si="409"/>
        <v/>
      </c>
      <c r="S1714" s="479"/>
      <c r="T1714" s="580"/>
      <c r="U1714" s="504" t="str">
        <f t="shared" si="410"/>
        <v/>
      </c>
      <c r="V1714" s="266"/>
      <c r="W1714" s="231" t="str">
        <f t="shared" si="411"/>
        <v/>
      </c>
      <c r="X1714" s="231"/>
      <c r="Y1714" s="231"/>
      <c r="Z1714" s="485" t="str">
        <f t="shared" si="412"/>
        <v/>
      </c>
      <c r="AA1714" s="485"/>
      <c r="AB1714" s="485"/>
      <c r="AC1714" s="485"/>
      <c r="AD1714" s="479" t="str">
        <f t="shared" si="413"/>
        <v/>
      </c>
      <c r="AE1714" s="479"/>
      <c r="AF1714" s="479"/>
      <c r="AG1714" s="479" t="str">
        <f t="shared" si="414"/>
        <v/>
      </c>
      <c r="AH1714" s="479"/>
      <c r="AI1714" s="580"/>
    </row>
    <row r="1715" spans="1:35" s="54" customFormat="1" ht="15.75" customHeight="1">
      <c r="A1715" s="125" t="str">
        <f t="shared" si="404"/>
        <v>×</v>
      </c>
      <c r="B1715" s="53"/>
      <c r="F1715" s="265" t="str">
        <f t="shared" si="405"/>
        <v/>
      </c>
      <c r="G1715" s="266"/>
      <c r="H1715" s="231" t="str">
        <f t="shared" si="406"/>
        <v/>
      </c>
      <c r="I1715" s="231"/>
      <c r="J1715" s="231"/>
      <c r="K1715" s="485" t="str">
        <f t="shared" si="407"/>
        <v/>
      </c>
      <c r="L1715" s="485"/>
      <c r="M1715" s="485"/>
      <c r="N1715" s="485"/>
      <c r="O1715" s="479" t="str">
        <f t="shared" si="408"/>
        <v/>
      </c>
      <c r="P1715" s="479"/>
      <c r="Q1715" s="479"/>
      <c r="R1715" s="479" t="str">
        <f t="shared" si="409"/>
        <v/>
      </c>
      <c r="S1715" s="479"/>
      <c r="T1715" s="580"/>
      <c r="U1715" s="504" t="str">
        <f t="shared" si="410"/>
        <v/>
      </c>
      <c r="V1715" s="266"/>
      <c r="W1715" s="231" t="str">
        <f t="shared" si="411"/>
        <v/>
      </c>
      <c r="X1715" s="231"/>
      <c r="Y1715" s="231"/>
      <c r="Z1715" s="485" t="str">
        <f t="shared" si="412"/>
        <v/>
      </c>
      <c r="AA1715" s="485"/>
      <c r="AB1715" s="485"/>
      <c r="AC1715" s="485"/>
      <c r="AD1715" s="479" t="str">
        <f t="shared" si="413"/>
        <v/>
      </c>
      <c r="AE1715" s="479"/>
      <c r="AF1715" s="479"/>
      <c r="AG1715" s="479" t="str">
        <f t="shared" si="414"/>
        <v/>
      </c>
      <c r="AH1715" s="479"/>
      <c r="AI1715" s="580"/>
    </row>
    <row r="1716" spans="1:35" s="54" customFormat="1" ht="15.75" customHeight="1">
      <c r="A1716" s="125" t="str">
        <f t="shared" si="404"/>
        <v>×</v>
      </c>
      <c r="B1716" s="53"/>
      <c r="F1716" s="269" t="str">
        <f t="shared" si="405"/>
        <v/>
      </c>
      <c r="G1716" s="270"/>
      <c r="H1716" s="252" t="str">
        <f t="shared" si="406"/>
        <v/>
      </c>
      <c r="I1716" s="252"/>
      <c r="J1716" s="252"/>
      <c r="K1716" s="582" t="str">
        <f t="shared" si="407"/>
        <v/>
      </c>
      <c r="L1716" s="582"/>
      <c r="M1716" s="582"/>
      <c r="N1716" s="582"/>
      <c r="O1716" s="480" t="str">
        <f t="shared" si="408"/>
        <v/>
      </c>
      <c r="P1716" s="480"/>
      <c r="Q1716" s="480"/>
      <c r="R1716" s="480" t="str">
        <f t="shared" si="409"/>
        <v/>
      </c>
      <c r="S1716" s="480"/>
      <c r="T1716" s="583"/>
      <c r="U1716" s="509" t="str">
        <f t="shared" si="410"/>
        <v/>
      </c>
      <c r="V1716" s="270"/>
      <c r="W1716" s="252" t="str">
        <f t="shared" si="411"/>
        <v/>
      </c>
      <c r="X1716" s="252"/>
      <c r="Y1716" s="252"/>
      <c r="Z1716" s="582" t="str">
        <f t="shared" si="412"/>
        <v/>
      </c>
      <c r="AA1716" s="582"/>
      <c r="AB1716" s="582"/>
      <c r="AC1716" s="582"/>
      <c r="AD1716" s="480" t="str">
        <f t="shared" si="413"/>
        <v/>
      </c>
      <c r="AE1716" s="480"/>
      <c r="AF1716" s="480"/>
      <c r="AG1716" s="480" t="str">
        <f t="shared" si="414"/>
        <v/>
      </c>
      <c r="AH1716" s="480"/>
      <c r="AI1716" s="583"/>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588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548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549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558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90" t="s">
        <v>559</v>
      </c>
      <c r="L1744" s="390"/>
      <c r="M1744" s="390"/>
      <c r="N1744" s="390"/>
      <c r="O1744" s="390"/>
      <c r="P1744" s="390"/>
      <c r="Q1744" s="390"/>
      <c r="R1744" s="390"/>
      <c r="S1744" s="390"/>
      <c r="T1744" s="390"/>
      <c r="U1744" s="390"/>
      <c r="V1744" s="390"/>
      <c r="W1744" s="390"/>
      <c r="X1744" s="390"/>
      <c r="Y1744" s="390"/>
      <c r="Z1744" s="390"/>
      <c r="AA1744" s="90"/>
      <c r="AB1744" s="90"/>
      <c r="AC1744" s="90"/>
      <c r="AD1744" s="58"/>
      <c r="AE1744" s="58"/>
      <c r="AF1744" s="58"/>
      <c r="AG1744" s="58"/>
      <c r="AH1744" s="58"/>
      <c r="AI1744" s="58"/>
    </row>
    <row r="1745" spans="1:62" s="54" customFormat="1" ht="15.75" customHeight="1">
      <c r="A1745" s="53"/>
      <c r="B1745" s="100" t="s">
        <v>588</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6" t="s">
        <v>428</v>
      </c>
      <c r="J1748" s="302"/>
      <c r="K1748" s="302"/>
      <c r="L1748" s="302"/>
      <c r="M1748" s="302"/>
      <c r="N1748" s="302"/>
      <c r="O1748" s="302"/>
      <c r="P1748" s="302"/>
      <c r="Q1748" s="302"/>
      <c r="R1748" s="595"/>
      <c r="S1748" s="458" t="s">
        <v>429</v>
      </c>
      <c r="T1748" s="258"/>
      <c r="U1748" s="258"/>
      <c r="V1748" s="258"/>
      <c r="W1748" s="258"/>
      <c r="X1748" s="258"/>
      <c r="Y1748" s="258"/>
      <c r="Z1748" s="258"/>
      <c r="AA1748" s="258"/>
      <c r="AB1748" s="259"/>
    </row>
    <row r="1749" spans="1:62" s="54" customFormat="1" ht="15.75" customHeight="1">
      <c r="A1749" s="53"/>
      <c r="B1749" s="53"/>
      <c r="I1749" s="403" t="s">
        <v>77</v>
      </c>
      <c r="J1749" s="355"/>
      <c r="K1749" s="355"/>
      <c r="L1749" s="588" t="s">
        <v>186</v>
      </c>
      <c r="M1749" s="589"/>
      <c r="N1749" s="589"/>
      <c r="O1749" s="355" t="s">
        <v>560</v>
      </c>
      <c r="P1749" s="355"/>
      <c r="Q1749" s="355"/>
      <c r="R1749" s="405"/>
      <c r="S1749" s="401" t="s">
        <v>77</v>
      </c>
      <c r="T1749" s="355"/>
      <c r="U1749" s="355"/>
      <c r="V1749" s="588" t="s">
        <v>186</v>
      </c>
      <c r="W1749" s="589"/>
      <c r="X1749" s="589"/>
      <c r="Y1749" s="355" t="s">
        <v>560</v>
      </c>
      <c r="Z1749" s="355"/>
      <c r="AA1749" s="355"/>
      <c r="AB1749" s="405"/>
    </row>
    <row r="1750" spans="1:62" s="54" customFormat="1" ht="15.75" customHeight="1">
      <c r="A1750" s="53"/>
      <c r="B1750" s="53"/>
      <c r="I1750" s="300"/>
      <c r="J1750" s="246"/>
      <c r="K1750" s="246"/>
      <c r="L1750" s="452"/>
      <c r="M1750" s="303"/>
      <c r="N1750" s="303"/>
      <c r="O1750" s="246"/>
      <c r="P1750" s="246"/>
      <c r="Q1750" s="246"/>
      <c r="R1750" s="406"/>
      <c r="S1750" s="417"/>
      <c r="T1750" s="246"/>
      <c r="U1750" s="246"/>
      <c r="V1750" s="452"/>
      <c r="W1750" s="303"/>
      <c r="X1750" s="303"/>
      <c r="Y1750" s="246"/>
      <c r="Z1750" s="246"/>
      <c r="AA1750" s="246"/>
      <c r="AB1750" s="406"/>
    </row>
    <row r="1751" spans="1:62" s="54" customFormat="1" ht="15.75" customHeight="1">
      <c r="A1751" s="110" t="str">
        <f>IF(LEN(I1751)+LEN(S1751)=0,"×","")</f>
        <v/>
      </c>
      <c r="B1751" s="100"/>
      <c r="I1751" s="587">
        <f t="shared" ref="I1751:I1766" si="415">IF(G606="","",G606)</f>
        <v>2</v>
      </c>
      <c r="J1751" s="374"/>
      <c r="K1751" s="374"/>
      <c r="L1751" s="590">
        <f t="shared" ref="L1751:L1766" si="416">IF(N606="","",N606)</f>
        <v>3.4200000762939453</v>
      </c>
      <c r="M1751" s="590"/>
      <c r="N1751" s="590"/>
      <c r="O1751" s="413">
        <f t="shared" ref="O1751:O1766" si="417">Q606</f>
        <v>2356.1944901923448</v>
      </c>
      <c r="P1751" s="413"/>
      <c r="Q1751" s="413"/>
      <c r="R1751" s="425"/>
      <c r="S1751" s="591">
        <f t="shared" ref="S1751:S1766" si="418">IF(U606="","",U606)</f>
        <v>2</v>
      </c>
      <c r="T1751" s="374"/>
      <c r="U1751" s="374"/>
      <c r="V1751" s="590">
        <f t="shared" ref="V1751:V1766" si="419">IF(AB606="","",AB606)</f>
        <v>3.4200000762939453</v>
      </c>
      <c r="W1751" s="590"/>
      <c r="X1751" s="590"/>
      <c r="Y1751" s="413">
        <f t="shared" ref="Y1751:Y1766" si="420">AE606</f>
        <v>2356.1944901923448</v>
      </c>
      <c r="Z1751" s="413"/>
      <c r="AA1751" s="413"/>
      <c r="AB1751" s="425"/>
    </row>
    <row r="1752" spans="1:62" s="54" customFormat="1" ht="15.75" customHeight="1">
      <c r="A1752" s="110" t="str">
        <f t="shared" ref="A1752:A1766" si="421">IF(LEN(I1752)+LEN(S1752)=0,"×","")</f>
        <v/>
      </c>
      <c r="B1752" s="100"/>
      <c r="F1752" s="53"/>
      <c r="G1752" s="53"/>
      <c r="H1752" s="55"/>
      <c r="I1752" s="592">
        <f t="shared" si="415"/>
        <v>3</v>
      </c>
      <c r="J1752" s="342"/>
      <c r="K1752" s="342"/>
      <c r="L1752" s="593">
        <f t="shared" si="416"/>
        <v>3.1500000953674316</v>
      </c>
      <c r="M1752" s="593"/>
      <c r="N1752" s="593"/>
      <c r="O1752" s="272">
        <f t="shared" si="417"/>
        <v>0</v>
      </c>
      <c r="P1752" s="272"/>
      <c r="Q1752" s="272"/>
      <c r="R1752" s="273"/>
      <c r="S1752" s="594">
        <f t="shared" si="418"/>
        <v>3</v>
      </c>
      <c r="T1752" s="342"/>
      <c r="U1752" s="342"/>
      <c r="V1752" s="593">
        <f t="shared" si="419"/>
        <v>3.1500000953674316</v>
      </c>
      <c r="W1752" s="593"/>
      <c r="X1752" s="593"/>
      <c r="Y1752" s="272">
        <f t="shared" si="420"/>
        <v>0</v>
      </c>
      <c r="Z1752" s="272"/>
      <c r="AA1752" s="272"/>
      <c r="AB1752" s="273"/>
    </row>
    <row r="1753" spans="1:62" ht="15.75" customHeight="1">
      <c r="A1753" s="110" t="str">
        <f t="shared" si="421"/>
        <v/>
      </c>
      <c r="I1753" s="592">
        <f t="shared" si="415"/>
        <v>4</v>
      </c>
      <c r="J1753" s="342"/>
      <c r="K1753" s="342"/>
      <c r="L1753" s="593">
        <f t="shared" si="416"/>
        <v>5</v>
      </c>
      <c r="M1753" s="593"/>
      <c r="N1753" s="593"/>
      <c r="O1753" s="272">
        <f t="shared" si="417"/>
        <v>4523.8934211693022</v>
      </c>
      <c r="P1753" s="272"/>
      <c r="Q1753" s="272"/>
      <c r="R1753" s="273"/>
      <c r="S1753" s="594">
        <f t="shared" si="418"/>
        <v>4</v>
      </c>
      <c r="T1753" s="342"/>
      <c r="U1753" s="342"/>
      <c r="V1753" s="593">
        <f t="shared" si="419"/>
        <v>5</v>
      </c>
      <c r="W1753" s="593"/>
      <c r="X1753" s="593"/>
      <c r="Y1753" s="272">
        <f t="shared" si="420"/>
        <v>4523.8934211693022</v>
      </c>
      <c r="Z1753" s="272"/>
      <c r="AA1753" s="272"/>
      <c r="AB1753" s="273"/>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92">
        <f t="shared" si="415"/>
        <v>5</v>
      </c>
      <c r="J1754" s="342"/>
      <c r="K1754" s="342"/>
      <c r="L1754" s="593">
        <f t="shared" si="416"/>
        <v>5</v>
      </c>
      <c r="M1754" s="593"/>
      <c r="N1754" s="593"/>
      <c r="O1754" s="272">
        <f t="shared" si="417"/>
        <v>4523.8934211693022</v>
      </c>
      <c r="P1754" s="272"/>
      <c r="Q1754" s="272"/>
      <c r="R1754" s="273"/>
      <c r="S1754" s="594">
        <f t="shared" si="418"/>
        <v>5</v>
      </c>
      <c r="T1754" s="342"/>
      <c r="U1754" s="342"/>
      <c r="V1754" s="593">
        <f t="shared" si="419"/>
        <v>5</v>
      </c>
      <c r="W1754" s="593"/>
      <c r="X1754" s="593"/>
      <c r="Y1754" s="272">
        <f t="shared" si="420"/>
        <v>4523.8934211693022</v>
      </c>
      <c r="Z1754" s="272"/>
      <c r="AA1754" s="272"/>
      <c r="AB1754" s="273"/>
    </row>
    <row r="1755" spans="1:62" ht="15.75" customHeight="1">
      <c r="A1755" s="110" t="str">
        <f t="shared" si="421"/>
        <v/>
      </c>
      <c r="I1755" s="592">
        <f t="shared" si="415"/>
        <v>6</v>
      </c>
      <c r="J1755" s="342"/>
      <c r="K1755" s="342"/>
      <c r="L1755" s="593">
        <f t="shared" si="416"/>
        <v>5.1999998092651367</v>
      </c>
      <c r="M1755" s="593"/>
      <c r="N1755" s="593"/>
      <c r="O1755" s="272">
        <f t="shared" si="417"/>
        <v>4523.8934211693022</v>
      </c>
      <c r="P1755" s="272"/>
      <c r="Q1755" s="272"/>
      <c r="R1755" s="273"/>
      <c r="S1755" s="594">
        <f t="shared" si="418"/>
        <v>6</v>
      </c>
      <c r="T1755" s="342"/>
      <c r="U1755" s="342"/>
      <c r="V1755" s="593">
        <f t="shared" si="419"/>
        <v>5.1999998092651367</v>
      </c>
      <c r="W1755" s="593"/>
      <c r="X1755" s="593"/>
      <c r="Y1755" s="272">
        <f t="shared" si="420"/>
        <v>4523.8934211693022</v>
      </c>
      <c r="Z1755" s="272"/>
      <c r="AA1755" s="272"/>
      <c r="AB1755" s="273"/>
    </row>
    <row r="1756" spans="1:62" ht="15.75" customHeight="1">
      <c r="A1756" s="110" t="str">
        <f t="shared" si="421"/>
        <v/>
      </c>
      <c r="I1756" s="592">
        <f t="shared" si="415"/>
        <v>7</v>
      </c>
      <c r="J1756" s="342"/>
      <c r="K1756" s="342"/>
      <c r="L1756" s="593">
        <f t="shared" si="416"/>
        <v>2.5499999523162842</v>
      </c>
      <c r="M1756" s="593"/>
      <c r="N1756" s="593"/>
      <c r="O1756" s="272">
        <f t="shared" si="417"/>
        <v>12754.866173574561</v>
      </c>
      <c r="P1756" s="272"/>
      <c r="Q1756" s="272"/>
      <c r="R1756" s="273"/>
      <c r="S1756" s="594">
        <f t="shared" si="418"/>
        <v>7</v>
      </c>
      <c r="T1756" s="342"/>
      <c r="U1756" s="342"/>
      <c r="V1756" s="593">
        <f t="shared" si="419"/>
        <v>2.5499999523162842</v>
      </c>
      <c r="W1756" s="593"/>
      <c r="X1756" s="593"/>
      <c r="Y1756" s="272">
        <f t="shared" si="420"/>
        <v>12754.866173574561</v>
      </c>
      <c r="Z1756" s="272"/>
      <c r="AA1756" s="272"/>
      <c r="AB1756" s="273"/>
    </row>
    <row r="1757" spans="1:62" ht="15.75" customHeight="1">
      <c r="A1757" s="110" t="str">
        <f t="shared" si="421"/>
        <v/>
      </c>
      <c r="I1757" s="592">
        <f t="shared" si="415"/>
        <v>8</v>
      </c>
      <c r="J1757" s="342"/>
      <c r="K1757" s="342"/>
      <c r="L1757" s="593">
        <f t="shared" si="416"/>
        <v>3.7799999713897705</v>
      </c>
      <c r="M1757" s="593"/>
      <c r="N1757" s="593"/>
      <c r="O1757" s="272">
        <f t="shared" si="417"/>
        <v>9707.5212995924612</v>
      </c>
      <c r="P1757" s="272"/>
      <c r="Q1757" s="272"/>
      <c r="R1757" s="273"/>
      <c r="S1757" s="594">
        <f t="shared" si="418"/>
        <v>8</v>
      </c>
      <c r="T1757" s="342"/>
      <c r="U1757" s="342"/>
      <c r="V1757" s="593">
        <f t="shared" si="419"/>
        <v>3.7799999713897705</v>
      </c>
      <c r="W1757" s="593"/>
      <c r="X1757" s="593"/>
      <c r="Y1757" s="272">
        <f t="shared" si="420"/>
        <v>9707.5212995924612</v>
      </c>
      <c r="Z1757" s="272"/>
      <c r="AA1757" s="272"/>
      <c r="AB1757" s="273"/>
    </row>
    <row r="1758" spans="1:62" ht="15.75" customHeight="1">
      <c r="A1758" s="110" t="str">
        <f t="shared" si="421"/>
        <v/>
      </c>
      <c r="I1758" s="592">
        <f t="shared" si="415"/>
        <v>9</v>
      </c>
      <c r="J1758" s="342"/>
      <c r="K1758" s="342"/>
      <c r="L1758" s="593">
        <f t="shared" si="416"/>
        <v>0.89999997615814209</v>
      </c>
      <c r="M1758" s="593"/>
      <c r="N1758" s="593"/>
      <c r="O1758" s="272">
        <f t="shared" si="417"/>
        <v>33300.88212805181</v>
      </c>
      <c r="P1758" s="272"/>
      <c r="Q1758" s="272"/>
      <c r="R1758" s="273"/>
      <c r="S1758" s="594">
        <f t="shared" si="418"/>
        <v>9</v>
      </c>
      <c r="T1758" s="342"/>
      <c r="U1758" s="342"/>
      <c r="V1758" s="593">
        <f t="shared" si="419"/>
        <v>1.8999999761581421</v>
      </c>
      <c r="W1758" s="593"/>
      <c r="X1758" s="593"/>
      <c r="Y1758" s="272">
        <f t="shared" si="420"/>
        <v>33300.88212805181</v>
      </c>
      <c r="Z1758" s="272"/>
      <c r="AA1758" s="272"/>
      <c r="AB1758" s="273"/>
    </row>
    <row r="1759" spans="1:62" ht="15.75" customHeight="1">
      <c r="A1759" s="110" t="str">
        <f t="shared" si="421"/>
        <v/>
      </c>
      <c r="I1759" s="592">
        <f t="shared" si="415"/>
        <v>9</v>
      </c>
      <c r="J1759" s="342"/>
      <c r="K1759" s="342"/>
      <c r="L1759" s="593">
        <f t="shared" si="416"/>
        <v>1</v>
      </c>
      <c r="M1759" s="593"/>
      <c r="N1759" s="593"/>
      <c r="O1759" s="272">
        <f t="shared" si="417"/>
        <v>0</v>
      </c>
      <c r="P1759" s="272"/>
      <c r="Q1759" s="272"/>
      <c r="R1759" s="273"/>
      <c r="S1759" s="594" t="str">
        <f t="shared" si="418"/>
        <v/>
      </c>
      <c r="T1759" s="342"/>
      <c r="U1759" s="342"/>
      <c r="V1759" s="593" t="str">
        <f t="shared" si="419"/>
        <v/>
      </c>
      <c r="W1759" s="593"/>
      <c r="X1759" s="593"/>
      <c r="Y1759" s="272" t="str">
        <f t="shared" si="420"/>
        <v/>
      </c>
      <c r="Z1759" s="272"/>
      <c r="AA1759" s="272"/>
      <c r="AB1759" s="273"/>
      <c r="AO1759" s="22"/>
      <c r="AP1759" s="22"/>
      <c r="AQ1759" s="22"/>
      <c r="AR1759" s="22"/>
      <c r="AS1759" s="22"/>
      <c r="AT1759" s="22"/>
      <c r="AU1759" s="22"/>
      <c r="AV1759" s="22"/>
      <c r="AW1759" s="22"/>
      <c r="AX1759" s="22"/>
      <c r="AY1759" s="22"/>
    </row>
    <row r="1760" spans="1:62" ht="15.75" customHeight="1">
      <c r="A1760" s="110" t="str">
        <f t="shared" si="421"/>
        <v>×</v>
      </c>
      <c r="I1760" s="592" t="str">
        <f t="shared" si="415"/>
        <v/>
      </c>
      <c r="J1760" s="342"/>
      <c r="K1760" s="342"/>
      <c r="L1760" s="593" t="str">
        <f t="shared" si="416"/>
        <v/>
      </c>
      <c r="M1760" s="593"/>
      <c r="N1760" s="593"/>
      <c r="O1760" s="272" t="str">
        <f t="shared" si="417"/>
        <v/>
      </c>
      <c r="P1760" s="272"/>
      <c r="Q1760" s="272"/>
      <c r="R1760" s="273"/>
      <c r="S1760" s="594" t="str">
        <f t="shared" si="418"/>
        <v/>
      </c>
      <c r="T1760" s="342"/>
      <c r="U1760" s="342"/>
      <c r="V1760" s="593" t="str">
        <f t="shared" si="419"/>
        <v/>
      </c>
      <c r="W1760" s="593"/>
      <c r="X1760" s="593"/>
      <c r="Y1760" s="272" t="str">
        <f t="shared" si="420"/>
        <v/>
      </c>
      <c r="Z1760" s="272"/>
      <c r="AA1760" s="272"/>
      <c r="AB1760" s="273"/>
    </row>
    <row r="1761" spans="1:62" ht="15.75" customHeight="1">
      <c r="A1761" s="110" t="str">
        <f t="shared" si="421"/>
        <v>×</v>
      </c>
      <c r="I1761" s="592" t="str">
        <f t="shared" si="415"/>
        <v/>
      </c>
      <c r="J1761" s="342"/>
      <c r="K1761" s="342"/>
      <c r="L1761" s="593" t="str">
        <f t="shared" si="416"/>
        <v/>
      </c>
      <c r="M1761" s="593"/>
      <c r="N1761" s="593"/>
      <c r="O1761" s="272" t="str">
        <f t="shared" si="417"/>
        <v/>
      </c>
      <c r="P1761" s="272"/>
      <c r="Q1761" s="272"/>
      <c r="R1761" s="273"/>
      <c r="S1761" s="594" t="str">
        <f t="shared" si="418"/>
        <v/>
      </c>
      <c r="T1761" s="342"/>
      <c r="U1761" s="342"/>
      <c r="V1761" s="593" t="str">
        <f t="shared" si="419"/>
        <v/>
      </c>
      <c r="W1761" s="593"/>
      <c r="X1761" s="593"/>
      <c r="Y1761" s="272" t="str">
        <f t="shared" si="420"/>
        <v/>
      </c>
      <c r="Z1761" s="272"/>
      <c r="AA1761" s="272"/>
      <c r="AB1761" s="273"/>
    </row>
    <row r="1762" spans="1:62" ht="15.75" customHeight="1">
      <c r="A1762" s="110" t="str">
        <f t="shared" si="421"/>
        <v>×</v>
      </c>
      <c r="I1762" s="592" t="str">
        <f t="shared" si="415"/>
        <v/>
      </c>
      <c r="J1762" s="342"/>
      <c r="K1762" s="342"/>
      <c r="L1762" s="593" t="str">
        <f t="shared" si="416"/>
        <v/>
      </c>
      <c r="M1762" s="593"/>
      <c r="N1762" s="593"/>
      <c r="O1762" s="272" t="str">
        <f t="shared" si="417"/>
        <v/>
      </c>
      <c r="P1762" s="272"/>
      <c r="Q1762" s="272"/>
      <c r="R1762" s="273"/>
      <c r="S1762" s="594" t="str">
        <f t="shared" si="418"/>
        <v/>
      </c>
      <c r="T1762" s="342"/>
      <c r="U1762" s="342"/>
      <c r="V1762" s="593" t="str">
        <f t="shared" si="419"/>
        <v/>
      </c>
      <c r="W1762" s="593"/>
      <c r="X1762" s="593"/>
      <c r="Y1762" s="272" t="str">
        <f t="shared" si="420"/>
        <v/>
      </c>
      <c r="Z1762" s="272"/>
      <c r="AA1762" s="272"/>
      <c r="AB1762" s="273"/>
    </row>
    <row r="1763" spans="1:62" ht="15.75" customHeight="1">
      <c r="A1763" s="110" t="str">
        <f t="shared" si="421"/>
        <v>×</v>
      </c>
      <c r="I1763" s="592" t="str">
        <f t="shared" si="415"/>
        <v/>
      </c>
      <c r="J1763" s="342"/>
      <c r="K1763" s="342"/>
      <c r="L1763" s="593" t="str">
        <f t="shared" si="416"/>
        <v/>
      </c>
      <c r="M1763" s="593"/>
      <c r="N1763" s="593"/>
      <c r="O1763" s="272" t="str">
        <f t="shared" si="417"/>
        <v/>
      </c>
      <c r="P1763" s="272"/>
      <c r="Q1763" s="272"/>
      <c r="R1763" s="273"/>
      <c r="S1763" s="594" t="str">
        <f t="shared" si="418"/>
        <v/>
      </c>
      <c r="T1763" s="342"/>
      <c r="U1763" s="342"/>
      <c r="V1763" s="593" t="str">
        <f t="shared" si="419"/>
        <v/>
      </c>
      <c r="W1763" s="593"/>
      <c r="X1763" s="593"/>
      <c r="Y1763" s="272" t="str">
        <f t="shared" si="420"/>
        <v/>
      </c>
      <c r="Z1763" s="272"/>
      <c r="AA1763" s="272"/>
      <c r="AB1763" s="273"/>
    </row>
    <row r="1764" spans="1:62" ht="15.75" customHeight="1">
      <c r="A1764" s="110" t="str">
        <f t="shared" si="421"/>
        <v>×</v>
      </c>
      <c r="I1764" s="592" t="str">
        <f t="shared" si="415"/>
        <v/>
      </c>
      <c r="J1764" s="342"/>
      <c r="K1764" s="342"/>
      <c r="L1764" s="593" t="str">
        <f t="shared" si="416"/>
        <v/>
      </c>
      <c r="M1764" s="593"/>
      <c r="N1764" s="593"/>
      <c r="O1764" s="272" t="str">
        <f t="shared" si="417"/>
        <v/>
      </c>
      <c r="P1764" s="272"/>
      <c r="Q1764" s="272"/>
      <c r="R1764" s="273"/>
      <c r="S1764" s="594" t="str">
        <f t="shared" si="418"/>
        <v/>
      </c>
      <c r="T1764" s="342"/>
      <c r="U1764" s="342"/>
      <c r="V1764" s="593" t="str">
        <f t="shared" si="419"/>
        <v/>
      </c>
      <c r="W1764" s="593"/>
      <c r="X1764" s="593"/>
      <c r="Y1764" s="272" t="str">
        <f t="shared" si="420"/>
        <v/>
      </c>
      <c r="Z1764" s="272"/>
      <c r="AA1764" s="272"/>
      <c r="AB1764" s="273"/>
    </row>
    <row r="1765" spans="1:62" ht="15.75" customHeight="1">
      <c r="A1765" s="110" t="str">
        <f t="shared" si="421"/>
        <v>×</v>
      </c>
      <c r="I1765" s="592" t="str">
        <f t="shared" si="415"/>
        <v/>
      </c>
      <c r="J1765" s="342"/>
      <c r="K1765" s="342"/>
      <c r="L1765" s="593" t="str">
        <f t="shared" si="416"/>
        <v/>
      </c>
      <c r="M1765" s="593"/>
      <c r="N1765" s="593"/>
      <c r="O1765" s="272" t="str">
        <f t="shared" si="417"/>
        <v/>
      </c>
      <c r="P1765" s="272"/>
      <c r="Q1765" s="272"/>
      <c r="R1765" s="273"/>
      <c r="S1765" s="594" t="str">
        <f t="shared" si="418"/>
        <v/>
      </c>
      <c r="T1765" s="342"/>
      <c r="U1765" s="342"/>
      <c r="V1765" s="593" t="str">
        <f t="shared" si="419"/>
        <v/>
      </c>
      <c r="W1765" s="593"/>
      <c r="X1765" s="593"/>
      <c r="Y1765" s="272" t="str">
        <f t="shared" si="420"/>
        <v/>
      </c>
      <c r="Z1765" s="272"/>
      <c r="AA1765" s="272"/>
      <c r="AB1765" s="273"/>
    </row>
    <row r="1766" spans="1:62" ht="15.75" customHeight="1">
      <c r="A1766" s="110" t="str">
        <f t="shared" si="421"/>
        <v>×</v>
      </c>
      <c r="I1766" s="604" t="str">
        <f t="shared" si="415"/>
        <v/>
      </c>
      <c r="J1766" s="388"/>
      <c r="K1766" s="388"/>
      <c r="L1766" s="605" t="str">
        <f t="shared" si="416"/>
        <v/>
      </c>
      <c r="M1766" s="605"/>
      <c r="N1766" s="605"/>
      <c r="O1766" s="274" t="str">
        <f t="shared" si="417"/>
        <v/>
      </c>
      <c r="P1766" s="274"/>
      <c r="Q1766" s="274"/>
      <c r="R1766" s="275"/>
      <c r="S1766" s="606" t="str">
        <f t="shared" si="418"/>
        <v/>
      </c>
      <c r="T1766" s="388"/>
      <c r="U1766" s="388"/>
      <c r="V1766" s="605" t="str">
        <f t="shared" si="419"/>
        <v/>
      </c>
      <c r="W1766" s="605"/>
      <c r="X1766" s="605"/>
      <c r="Y1766" s="274" t="str">
        <f t="shared" si="420"/>
        <v/>
      </c>
      <c r="Z1766" s="274"/>
      <c r="AA1766" s="274"/>
      <c r="AB1766" s="275"/>
    </row>
    <row r="1767" spans="1:62" ht="15.75" customHeight="1">
      <c r="B1767" s="100" t="s">
        <v>588</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6" t="s">
        <v>428</v>
      </c>
      <c r="J1770" s="302"/>
      <c r="K1770" s="302"/>
      <c r="L1770" s="302"/>
      <c r="M1770" s="302"/>
      <c r="N1770" s="302"/>
      <c r="O1770" s="302"/>
      <c r="P1770" s="302"/>
      <c r="Q1770" s="302"/>
      <c r="R1770" s="595"/>
      <c r="S1770" s="458" t="s">
        <v>429</v>
      </c>
      <c r="T1770" s="258"/>
      <c r="U1770" s="258"/>
      <c r="V1770" s="258"/>
      <c r="W1770" s="258"/>
      <c r="X1770" s="258"/>
      <c r="Y1770" s="258"/>
      <c r="Z1770" s="258"/>
      <c r="AA1770" s="258"/>
      <c r="AB1770" s="259"/>
    </row>
    <row r="1771" spans="1:62" s="54" customFormat="1" ht="15.75" customHeight="1">
      <c r="A1771" s="53"/>
      <c r="B1771" s="53"/>
      <c r="I1771" s="403" t="s">
        <v>77</v>
      </c>
      <c r="J1771" s="355"/>
      <c r="K1771" s="355"/>
      <c r="L1771" s="588" t="s">
        <v>186</v>
      </c>
      <c r="M1771" s="589"/>
      <c r="N1771" s="589"/>
      <c r="O1771" s="355" t="s">
        <v>560</v>
      </c>
      <c r="P1771" s="355"/>
      <c r="Q1771" s="355"/>
      <c r="R1771" s="405"/>
      <c r="S1771" s="401" t="s">
        <v>77</v>
      </c>
      <c r="T1771" s="355"/>
      <c r="U1771" s="355"/>
      <c r="V1771" s="588" t="s">
        <v>186</v>
      </c>
      <c r="W1771" s="589"/>
      <c r="X1771" s="589"/>
      <c r="Y1771" s="355" t="s">
        <v>560</v>
      </c>
      <c r="Z1771" s="355"/>
      <c r="AA1771" s="355"/>
      <c r="AB1771" s="405"/>
    </row>
    <row r="1772" spans="1:62" s="54" customFormat="1" ht="15.75" customHeight="1">
      <c r="A1772" s="53"/>
      <c r="B1772" s="53"/>
      <c r="I1772" s="300"/>
      <c r="J1772" s="246"/>
      <c r="K1772" s="246"/>
      <c r="L1772" s="452"/>
      <c r="M1772" s="303"/>
      <c r="N1772" s="303"/>
      <c r="O1772" s="246"/>
      <c r="P1772" s="246"/>
      <c r="Q1772" s="246"/>
      <c r="R1772" s="406"/>
      <c r="S1772" s="417"/>
      <c r="T1772" s="246"/>
      <c r="U1772" s="246"/>
      <c r="V1772" s="452"/>
      <c r="W1772" s="303"/>
      <c r="X1772" s="303"/>
      <c r="Y1772" s="246"/>
      <c r="Z1772" s="246"/>
      <c r="AA1772" s="246"/>
      <c r="AB1772" s="406"/>
    </row>
    <row r="1773" spans="1:62" s="54" customFormat="1" ht="15.75" customHeight="1">
      <c r="A1773" s="110" t="str">
        <f>IF(LEN(I1773)+LEN(S1773)=0,"×","")</f>
        <v/>
      </c>
      <c r="B1773" s="100"/>
      <c r="I1773" s="587">
        <f t="shared" ref="I1773:I1788" si="422">IF(G629="","",G629)</f>
        <v>2</v>
      </c>
      <c r="J1773" s="374"/>
      <c r="K1773" s="374"/>
      <c r="L1773" s="590">
        <f t="shared" ref="L1773:L1788" si="423">IF(N629="","",N629)</f>
        <v>3.4200000762939453</v>
      </c>
      <c r="M1773" s="590"/>
      <c r="N1773" s="590"/>
      <c r="O1773" s="413">
        <f t="shared" ref="O1773:O1788" si="424">Q629</f>
        <v>4712.3889803846896</v>
      </c>
      <c r="P1773" s="413"/>
      <c r="Q1773" s="413"/>
      <c r="R1773" s="425"/>
      <c r="S1773" s="591">
        <f t="shared" ref="S1773:S1788" si="425">IF(U629="","",U629)</f>
        <v>2</v>
      </c>
      <c r="T1773" s="374"/>
      <c r="U1773" s="374"/>
      <c r="V1773" s="590">
        <f t="shared" ref="V1773:V1788" si="426">IF(AB629="","",AB629)</f>
        <v>3.4200000762939453</v>
      </c>
      <c r="W1773" s="590"/>
      <c r="X1773" s="590"/>
      <c r="Y1773" s="413">
        <f t="shared" ref="Y1773:Y1788" si="427">AE629</f>
        <v>4712.3889803846896</v>
      </c>
      <c r="Z1773" s="413"/>
      <c r="AA1773" s="413"/>
      <c r="AB1773" s="425"/>
    </row>
    <row r="1774" spans="1:62" s="54" customFormat="1" ht="15.75" customHeight="1">
      <c r="A1774" s="110" t="str">
        <f t="shared" ref="A1774:A1788" si="428">IF(LEN(I1774)+LEN(S1774)=0,"×","")</f>
        <v/>
      </c>
      <c r="B1774" s="100"/>
      <c r="F1774" s="53"/>
      <c r="G1774" s="53"/>
      <c r="H1774" s="55"/>
      <c r="I1774" s="592">
        <f t="shared" si="422"/>
        <v>3</v>
      </c>
      <c r="J1774" s="342"/>
      <c r="K1774" s="342"/>
      <c r="L1774" s="593">
        <f t="shared" si="423"/>
        <v>3.1500000953674316</v>
      </c>
      <c r="M1774" s="593"/>
      <c r="N1774" s="593"/>
      <c r="O1774" s="272">
        <f t="shared" si="424"/>
        <v>0</v>
      </c>
      <c r="P1774" s="272"/>
      <c r="Q1774" s="272"/>
      <c r="R1774" s="273"/>
      <c r="S1774" s="594">
        <f t="shared" si="425"/>
        <v>3</v>
      </c>
      <c r="T1774" s="342"/>
      <c r="U1774" s="342"/>
      <c r="V1774" s="593">
        <f t="shared" si="426"/>
        <v>3.1500000953674316</v>
      </c>
      <c r="W1774" s="593"/>
      <c r="X1774" s="593"/>
      <c r="Y1774" s="272">
        <f t="shared" si="427"/>
        <v>0</v>
      </c>
      <c r="Z1774" s="272"/>
      <c r="AA1774" s="272"/>
      <c r="AB1774" s="273"/>
    </row>
    <row r="1775" spans="1:62" ht="15.75" customHeight="1">
      <c r="A1775" s="110" t="str">
        <f t="shared" si="428"/>
        <v/>
      </c>
      <c r="I1775" s="592">
        <f t="shared" si="422"/>
        <v>4</v>
      </c>
      <c r="J1775" s="342"/>
      <c r="K1775" s="342"/>
      <c r="L1775" s="593">
        <f t="shared" si="423"/>
        <v>5</v>
      </c>
      <c r="M1775" s="593"/>
      <c r="N1775" s="593"/>
      <c r="O1775" s="272">
        <f t="shared" si="424"/>
        <v>9047.7868423386044</v>
      </c>
      <c r="P1775" s="272"/>
      <c r="Q1775" s="272"/>
      <c r="R1775" s="273"/>
      <c r="S1775" s="594">
        <f t="shared" si="425"/>
        <v>4</v>
      </c>
      <c r="T1775" s="342"/>
      <c r="U1775" s="342"/>
      <c r="V1775" s="593">
        <f t="shared" si="426"/>
        <v>5</v>
      </c>
      <c r="W1775" s="593"/>
      <c r="X1775" s="593"/>
      <c r="Y1775" s="272">
        <f t="shared" si="427"/>
        <v>9047.7868423386044</v>
      </c>
      <c r="Z1775" s="272"/>
      <c r="AA1775" s="272"/>
      <c r="AB1775" s="273"/>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92">
        <f t="shared" si="422"/>
        <v>5</v>
      </c>
      <c r="J1776" s="342"/>
      <c r="K1776" s="342"/>
      <c r="L1776" s="593">
        <f t="shared" si="423"/>
        <v>5</v>
      </c>
      <c r="M1776" s="593"/>
      <c r="N1776" s="593"/>
      <c r="O1776" s="272">
        <f t="shared" si="424"/>
        <v>9047.7868423386044</v>
      </c>
      <c r="P1776" s="272"/>
      <c r="Q1776" s="272"/>
      <c r="R1776" s="273"/>
      <c r="S1776" s="594">
        <f t="shared" si="425"/>
        <v>5</v>
      </c>
      <c r="T1776" s="342"/>
      <c r="U1776" s="342"/>
      <c r="V1776" s="593">
        <f t="shared" si="426"/>
        <v>5</v>
      </c>
      <c r="W1776" s="593"/>
      <c r="X1776" s="593"/>
      <c r="Y1776" s="272">
        <f t="shared" si="427"/>
        <v>9047.7868423386044</v>
      </c>
      <c r="Z1776" s="272"/>
      <c r="AA1776" s="272"/>
      <c r="AB1776" s="273"/>
    </row>
    <row r="1777" spans="1:51" ht="15.75" customHeight="1">
      <c r="A1777" s="110" t="str">
        <f t="shared" si="428"/>
        <v/>
      </c>
      <c r="I1777" s="592">
        <f t="shared" si="422"/>
        <v>6</v>
      </c>
      <c r="J1777" s="342"/>
      <c r="K1777" s="342"/>
      <c r="L1777" s="593">
        <f t="shared" si="423"/>
        <v>5.1999998092651367</v>
      </c>
      <c r="M1777" s="593"/>
      <c r="N1777" s="593"/>
      <c r="O1777" s="272">
        <f t="shared" si="424"/>
        <v>9047.7868423386044</v>
      </c>
      <c r="P1777" s="272"/>
      <c r="Q1777" s="272"/>
      <c r="R1777" s="273"/>
      <c r="S1777" s="594">
        <f t="shared" si="425"/>
        <v>6</v>
      </c>
      <c r="T1777" s="342"/>
      <c r="U1777" s="342"/>
      <c r="V1777" s="593">
        <f t="shared" si="426"/>
        <v>5.1999998092651367</v>
      </c>
      <c r="W1777" s="593"/>
      <c r="X1777" s="593"/>
      <c r="Y1777" s="272">
        <f t="shared" si="427"/>
        <v>9047.7868423386044</v>
      </c>
      <c r="Z1777" s="272"/>
      <c r="AA1777" s="272"/>
      <c r="AB1777" s="273"/>
    </row>
    <row r="1778" spans="1:51" ht="15.75" customHeight="1">
      <c r="A1778" s="110" t="str">
        <f t="shared" si="428"/>
        <v/>
      </c>
      <c r="I1778" s="592">
        <f t="shared" si="422"/>
        <v>7</v>
      </c>
      <c r="J1778" s="342"/>
      <c r="K1778" s="342"/>
      <c r="L1778" s="593">
        <f t="shared" si="423"/>
        <v>2.5499999523162842</v>
      </c>
      <c r="M1778" s="593"/>
      <c r="N1778" s="593"/>
      <c r="O1778" s="272">
        <f t="shared" si="424"/>
        <v>25509.732347149122</v>
      </c>
      <c r="P1778" s="272"/>
      <c r="Q1778" s="272"/>
      <c r="R1778" s="273"/>
      <c r="S1778" s="594">
        <f t="shared" si="425"/>
        <v>7</v>
      </c>
      <c r="T1778" s="342"/>
      <c r="U1778" s="342"/>
      <c r="V1778" s="593">
        <f t="shared" si="426"/>
        <v>2.5499999523162842</v>
      </c>
      <c r="W1778" s="593"/>
      <c r="X1778" s="593"/>
      <c r="Y1778" s="272">
        <f t="shared" si="427"/>
        <v>25509.732347149122</v>
      </c>
      <c r="Z1778" s="272"/>
      <c r="AA1778" s="272"/>
      <c r="AB1778" s="273"/>
    </row>
    <row r="1779" spans="1:51" ht="15.75" customHeight="1">
      <c r="A1779" s="110" t="str">
        <f t="shared" si="428"/>
        <v/>
      </c>
      <c r="I1779" s="592">
        <f t="shared" si="422"/>
        <v>8</v>
      </c>
      <c r="J1779" s="342"/>
      <c r="K1779" s="342"/>
      <c r="L1779" s="593">
        <f t="shared" si="423"/>
        <v>3.7799999713897705</v>
      </c>
      <c r="M1779" s="593"/>
      <c r="N1779" s="593"/>
      <c r="O1779" s="272">
        <f t="shared" si="424"/>
        <v>19415.042599184922</v>
      </c>
      <c r="P1779" s="272"/>
      <c r="Q1779" s="272"/>
      <c r="R1779" s="273"/>
      <c r="S1779" s="594">
        <f t="shared" si="425"/>
        <v>8</v>
      </c>
      <c r="T1779" s="342"/>
      <c r="U1779" s="342"/>
      <c r="V1779" s="593">
        <f t="shared" si="426"/>
        <v>3.7799999713897705</v>
      </c>
      <c r="W1779" s="593"/>
      <c r="X1779" s="593"/>
      <c r="Y1779" s="272">
        <f t="shared" si="427"/>
        <v>19415.042599184922</v>
      </c>
      <c r="Z1779" s="272"/>
      <c r="AA1779" s="272"/>
      <c r="AB1779" s="273"/>
    </row>
    <row r="1780" spans="1:51" ht="15.75" customHeight="1">
      <c r="A1780" s="110" t="str">
        <f t="shared" si="428"/>
        <v/>
      </c>
      <c r="I1780" s="592">
        <f t="shared" si="422"/>
        <v>9</v>
      </c>
      <c r="J1780" s="342"/>
      <c r="K1780" s="342"/>
      <c r="L1780" s="593">
        <f t="shared" si="423"/>
        <v>0.89999997615814209</v>
      </c>
      <c r="M1780" s="593"/>
      <c r="N1780" s="593"/>
      <c r="O1780" s="272">
        <f t="shared" si="424"/>
        <v>66601.764256103619</v>
      </c>
      <c r="P1780" s="272"/>
      <c r="Q1780" s="272"/>
      <c r="R1780" s="273"/>
      <c r="S1780" s="594">
        <f t="shared" si="425"/>
        <v>9</v>
      </c>
      <c r="T1780" s="342"/>
      <c r="U1780" s="342"/>
      <c r="V1780" s="593">
        <f t="shared" si="426"/>
        <v>1.8999999761581421</v>
      </c>
      <c r="W1780" s="593"/>
      <c r="X1780" s="593"/>
      <c r="Y1780" s="272">
        <f t="shared" si="427"/>
        <v>66601.764256103619</v>
      </c>
      <c r="Z1780" s="272"/>
      <c r="AA1780" s="272"/>
      <c r="AB1780" s="273"/>
    </row>
    <row r="1781" spans="1:51" ht="15.75" customHeight="1">
      <c r="A1781" s="110" t="str">
        <f t="shared" si="428"/>
        <v/>
      </c>
      <c r="I1781" s="592">
        <f t="shared" si="422"/>
        <v>9</v>
      </c>
      <c r="J1781" s="342"/>
      <c r="K1781" s="342"/>
      <c r="L1781" s="593">
        <f t="shared" si="423"/>
        <v>1</v>
      </c>
      <c r="M1781" s="593"/>
      <c r="N1781" s="593"/>
      <c r="O1781" s="272">
        <f t="shared" si="424"/>
        <v>0</v>
      </c>
      <c r="P1781" s="272"/>
      <c r="Q1781" s="272"/>
      <c r="R1781" s="273"/>
      <c r="S1781" s="594" t="str">
        <f t="shared" si="425"/>
        <v/>
      </c>
      <c r="T1781" s="342"/>
      <c r="U1781" s="342"/>
      <c r="V1781" s="593" t="str">
        <f t="shared" si="426"/>
        <v/>
      </c>
      <c r="W1781" s="593"/>
      <c r="X1781" s="593"/>
      <c r="Y1781" s="272" t="str">
        <f t="shared" si="427"/>
        <v/>
      </c>
      <c r="Z1781" s="272"/>
      <c r="AA1781" s="272"/>
      <c r="AB1781" s="273"/>
      <c r="AO1781" s="22"/>
      <c r="AP1781" s="22"/>
      <c r="AQ1781" s="22"/>
      <c r="AR1781" s="22"/>
      <c r="AS1781" s="22"/>
      <c r="AT1781" s="22"/>
      <c r="AU1781" s="22"/>
      <c r="AV1781" s="22"/>
      <c r="AW1781" s="22"/>
      <c r="AX1781" s="22"/>
      <c r="AY1781" s="22"/>
    </row>
    <row r="1782" spans="1:51" ht="15.75" customHeight="1">
      <c r="A1782" s="110" t="str">
        <f t="shared" si="428"/>
        <v>×</v>
      </c>
      <c r="I1782" s="592" t="str">
        <f t="shared" si="422"/>
        <v/>
      </c>
      <c r="J1782" s="342"/>
      <c r="K1782" s="342"/>
      <c r="L1782" s="593" t="str">
        <f t="shared" si="423"/>
        <v/>
      </c>
      <c r="M1782" s="593"/>
      <c r="N1782" s="593"/>
      <c r="O1782" s="272" t="str">
        <f t="shared" si="424"/>
        <v/>
      </c>
      <c r="P1782" s="272"/>
      <c r="Q1782" s="272"/>
      <c r="R1782" s="273"/>
      <c r="S1782" s="594" t="str">
        <f t="shared" si="425"/>
        <v/>
      </c>
      <c r="T1782" s="342"/>
      <c r="U1782" s="342"/>
      <c r="V1782" s="593" t="str">
        <f t="shared" si="426"/>
        <v/>
      </c>
      <c r="W1782" s="593"/>
      <c r="X1782" s="593"/>
      <c r="Y1782" s="272" t="str">
        <f t="shared" si="427"/>
        <v/>
      </c>
      <c r="Z1782" s="272"/>
      <c r="AA1782" s="272"/>
      <c r="AB1782" s="273"/>
    </row>
    <row r="1783" spans="1:51" ht="15.75" customHeight="1">
      <c r="A1783" s="110" t="str">
        <f t="shared" si="428"/>
        <v>×</v>
      </c>
      <c r="I1783" s="592" t="str">
        <f t="shared" si="422"/>
        <v/>
      </c>
      <c r="J1783" s="342"/>
      <c r="K1783" s="342"/>
      <c r="L1783" s="593" t="str">
        <f t="shared" si="423"/>
        <v/>
      </c>
      <c r="M1783" s="593"/>
      <c r="N1783" s="593"/>
      <c r="O1783" s="272" t="str">
        <f t="shared" si="424"/>
        <v/>
      </c>
      <c r="P1783" s="272"/>
      <c r="Q1783" s="272"/>
      <c r="R1783" s="273"/>
      <c r="S1783" s="594" t="str">
        <f t="shared" si="425"/>
        <v/>
      </c>
      <c r="T1783" s="342"/>
      <c r="U1783" s="342"/>
      <c r="V1783" s="593" t="str">
        <f t="shared" si="426"/>
        <v/>
      </c>
      <c r="W1783" s="593"/>
      <c r="X1783" s="593"/>
      <c r="Y1783" s="272" t="str">
        <f t="shared" si="427"/>
        <v/>
      </c>
      <c r="Z1783" s="272"/>
      <c r="AA1783" s="272"/>
      <c r="AB1783" s="273"/>
    </row>
    <row r="1784" spans="1:51" ht="15.75" customHeight="1">
      <c r="A1784" s="110" t="str">
        <f t="shared" si="428"/>
        <v>×</v>
      </c>
      <c r="I1784" s="592" t="str">
        <f t="shared" si="422"/>
        <v/>
      </c>
      <c r="J1784" s="342"/>
      <c r="K1784" s="342"/>
      <c r="L1784" s="593" t="str">
        <f t="shared" si="423"/>
        <v/>
      </c>
      <c r="M1784" s="593"/>
      <c r="N1784" s="593"/>
      <c r="O1784" s="272" t="str">
        <f t="shared" si="424"/>
        <v/>
      </c>
      <c r="P1784" s="272"/>
      <c r="Q1784" s="272"/>
      <c r="R1784" s="273"/>
      <c r="S1784" s="594" t="str">
        <f t="shared" si="425"/>
        <v/>
      </c>
      <c r="T1784" s="342"/>
      <c r="U1784" s="342"/>
      <c r="V1784" s="593" t="str">
        <f t="shared" si="426"/>
        <v/>
      </c>
      <c r="W1784" s="593"/>
      <c r="X1784" s="593"/>
      <c r="Y1784" s="272" t="str">
        <f t="shared" si="427"/>
        <v/>
      </c>
      <c r="Z1784" s="272"/>
      <c r="AA1784" s="272"/>
      <c r="AB1784" s="273"/>
    </row>
    <row r="1785" spans="1:51" ht="15.75" customHeight="1">
      <c r="A1785" s="110" t="str">
        <f t="shared" si="428"/>
        <v>×</v>
      </c>
      <c r="I1785" s="592" t="str">
        <f t="shared" si="422"/>
        <v/>
      </c>
      <c r="J1785" s="342"/>
      <c r="K1785" s="342"/>
      <c r="L1785" s="593" t="str">
        <f t="shared" si="423"/>
        <v/>
      </c>
      <c r="M1785" s="593"/>
      <c r="N1785" s="593"/>
      <c r="O1785" s="272" t="str">
        <f t="shared" si="424"/>
        <v/>
      </c>
      <c r="P1785" s="272"/>
      <c r="Q1785" s="272"/>
      <c r="R1785" s="273"/>
      <c r="S1785" s="594" t="str">
        <f t="shared" si="425"/>
        <v/>
      </c>
      <c r="T1785" s="342"/>
      <c r="U1785" s="342"/>
      <c r="V1785" s="593" t="str">
        <f t="shared" si="426"/>
        <v/>
      </c>
      <c r="W1785" s="593"/>
      <c r="X1785" s="593"/>
      <c r="Y1785" s="272" t="str">
        <f t="shared" si="427"/>
        <v/>
      </c>
      <c r="Z1785" s="272"/>
      <c r="AA1785" s="272"/>
      <c r="AB1785" s="273"/>
    </row>
    <row r="1786" spans="1:51" ht="15.75" customHeight="1">
      <c r="A1786" s="110" t="str">
        <f t="shared" si="428"/>
        <v>×</v>
      </c>
      <c r="I1786" s="592" t="str">
        <f t="shared" si="422"/>
        <v/>
      </c>
      <c r="J1786" s="342"/>
      <c r="K1786" s="342"/>
      <c r="L1786" s="593" t="str">
        <f t="shared" si="423"/>
        <v/>
      </c>
      <c r="M1786" s="593"/>
      <c r="N1786" s="593"/>
      <c r="O1786" s="272" t="str">
        <f t="shared" si="424"/>
        <v/>
      </c>
      <c r="P1786" s="272"/>
      <c r="Q1786" s="272"/>
      <c r="R1786" s="273"/>
      <c r="S1786" s="594" t="str">
        <f t="shared" si="425"/>
        <v/>
      </c>
      <c r="T1786" s="342"/>
      <c r="U1786" s="342"/>
      <c r="V1786" s="593" t="str">
        <f t="shared" si="426"/>
        <v/>
      </c>
      <c r="W1786" s="593"/>
      <c r="X1786" s="593"/>
      <c r="Y1786" s="272" t="str">
        <f t="shared" si="427"/>
        <v/>
      </c>
      <c r="Z1786" s="272"/>
      <c r="AA1786" s="272"/>
      <c r="AB1786" s="273"/>
    </row>
    <row r="1787" spans="1:51" ht="15.75" customHeight="1">
      <c r="A1787" s="110" t="str">
        <f t="shared" si="428"/>
        <v>×</v>
      </c>
      <c r="I1787" s="592" t="str">
        <f t="shared" si="422"/>
        <v/>
      </c>
      <c r="J1787" s="342"/>
      <c r="K1787" s="342"/>
      <c r="L1787" s="593" t="str">
        <f t="shared" si="423"/>
        <v/>
      </c>
      <c r="M1787" s="593"/>
      <c r="N1787" s="593"/>
      <c r="O1787" s="272" t="str">
        <f t="shared" si="424"/>
        <v/>
      </c>
      <c r="P1787" s="272"/>
      <c r="Q1787" s="272"/>
      <c r="R1787" s="273"/>
      <c r="S1787" s="594" t="str">
        <f t="shared" si="425"/>
        <v/>
      </c>
      <c r="T1787" s="342"/>
      <c r="U1787" s="342"/>
      <c r="V1787" s="593" t="str">
        <f t="shared" si="426"/>
        <v/>
      </c>
      <c r="W1787" s="593"/>
      <c r="X1787" s="593"/>
      <c r="Y1787" s="272" t="str">
        <f t="shared" si="427"/>
        <v/>
      </c>
      <c r="Z1787" s="272"/>
      <c r="AA1787" s="272"/>
      <c r="AB1787" s="273"/>
    </row>
    <row r="1788" spans="1:51" ht="15.75" customHeight="1">
      <c r="A1788" s="110" t="str">
        <f t="shared" si="428"/>
        <v>×</v>
      </c>
      <c r="I1788" s="604" t="str">
        <f t="shared" si="422"/>
        <v/>
      </c>
      <c r="J1788" s="388"/>
      <c r="K1788" s="388"/>
      <c r="L1788" s="605" t="str">
        <f t="shared" si="423"/>
        <v/>
      </c>
      <c r="M1788" s="605"/>
      <c r="N1788" s="605"/>
      <c r="O1788" s="274" t="str">
        <f t="shared" si="424"/>
        <v/>
      </c>
      <c r="P1788" s="274"/>
      <c r="Q1788" s="274"/>
      <c r="R1788" s="275"/>
      <c r="S1788" s="606" t="str">
        <f t="shared" si="425"/>
        <v/>
      </c>
      <c r="T1788" s="388"/>
      <c r="U1788" s="388"/>
      <c r="V1788" s="605" t="str">
        <f t="shared" si="426"/>
        <v/>
      </c>
      <c r="W1788" s="605"/>
      <c r="X1788" s="605"/>
      <c r="Y1788" s="274" t="str">
        <f t="shared" si="427"/>
        <v/>
      </c>
      <c r="Z1788" s="274"/>
      <c r="AA1788" s="274"/>
      <c r="AB1788" s="275"/>
    </row>
    <row r="1789" spans="1:51" ht="15.75" customHeight="1">
      <c r="B1789" s="100" t="s">
        <v>588</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6" t="s">
        <v>428</v>
      </c>
      <c r="J1792" s="302"/>
      <c r="K1792" s="302"/>
      <c r="L1792" s="302"/>
      <c r="M1792" s="302"/>
      <c r="N1792" s="302"/>
      <c r="O1792" s="302"/>
      <c r="P1792" s="302"/>
      <c r="Q1792" s="302"/>
      <c r="R1792" s="302"/>
      <c r="S1792" s="302"/>
      <c r="T1792" s="302"/>
      <c r="U1792" s="302"/>
      <c r="V1792" s="302"/>
      <c r="W1792" s="302"/>
      <c r="X1792" s="302"/>
      <c r="Y1792" s="302"/>
      <c r="Z1792" s="302"/>
      <c r="AA1792" s="302"/>
      <c r="AB1792" s="595"/>
    </row>
    <row r="1793" spans="1:62" s="54" customFormat="1" ht="15.75" customHeight="1">
      <c r="A1793" s="53"/>
      <c r="B1793" s="53"/>
      <c r="I1793" s="403" t="s">
        <v>77</v>
      </c>
      <c r="J1793" s="355"/>
      <c r="K1793" s="355"/>
      <c r="L1793" s="588" t="s">
        <v>186</v>
      </c>
      <c r="M1793" s="589"/>
      <c r="N1793" s="589"/>
      <c r="O1793" s="230" t="s">
        <v>561</v>
      </c>
      <c r="P1793" s="230"/>
      <c r="Q1793" s="230"/>
      <c r="R1793" s="230"/>
      <c r="S1793" s="230"/>
      <c r="T1793" s="230"/>
      <c r="U1793" s="230"/>
      <c r="V1793" s="230" t="s">
        <v>562</v>
      </c>
      <c r="W1793" s="230"/>
      <c r="X1793" s="230"/>
      <c r="Y1793" s="230"/>
      <c r="Z1793" s="230"/>
      <c r="AA1793" s="230"/>
      <c r="AB1793" s="386"/>
    </row>
    <row r="1794" spans="1:62" s="54" customFormat="1" ht="15.75" customHeight="1">
      <c r="A1794" s="53"/>
      <c r="B1794" s="53"/>
      <c r="I1794" s="403"/>
      <c r="J1794" s="355"/>
      <c r="K1794" s="355"/>
      <c r="L1794" s="588"/>
      <c r="M1794" s="589"/>
      <c r="N1794" s="589"/>
      <c r="O1794" s="355" t="s">
        <v>560</v>
      </c>
      <c r="P1794" s="355"/>
      <c r="Q1794" s="355"/>
      <c r="R1794" s="355"/>
      <c r="S1794" s="475" t="s">
        <v>525</v>
      </c>
      <c r="T1794" s="475"/>
      <c r="U1794" s="475"/>
      <c r="V1794" s="355" t="s">
        <v>560</v>
      </c>
      <c r="W1794" s="355"/>
      <c r="X1794" s="355"/>
      <c r="Y1794" s="355"/>
      <c r="Z1794" s="475" t="s">
        <v>526</v>
      </c>
      <c r="AA1794" s="475"/>
      <c r="AB1794" s="481"/>
    </row>
    <row r="1795" spans="1:62" s="54" customFormat="1" ht="15.75" customHeight="1">
      <c r="A1795" s="53"/>
      <c r="B1795" s="53"/>
      <c r="I1795" s="300"/>
      <c r="J1795" s="246"/>
      <c r="K1795" s="246"/>
      <c r="L1795" s="303"/>
      <c r="M1795" s="303"/>
      <c r="N1795" s="303"/>
      <c r="O1795" s="246"/>
      <c r="P1795" s="246"/>
      <c r="Q1795" s="246"/>
      <c r="R1795" s="246"/>
      <c r="S1795" s="477"/>
      <c r="T1795" s="477"/>
      <c r="U1795" s="477"/>
      <c r="V1795" s="246"/>
      <c r="W1795" s="246"/>
      <c r="X1795" s="246"/>
      <c r="Y1795" s="246"/>
      <c r="Z1795" s="477"/>
      <c r="AA1795" s="477"/>
      <c r="AB1795" s="482"/>
    </row>
    <row r="1796" spans="1:62" s="54" customFormat="1" ht="15.75" customHeight="1">
      <c r="A1796" s="113" t="str">
        <f>IF(I1796="","×","")</f>
        <v/>
      </c>
      <c r="B1796" s="53"/>
      <c r="I1796" s="596">
        <f t="shared" ref="I1796:I1811" si="429">IF(G652="","",G652)</f>
        <v>2</v>
      </c>
      <c r="J1796" s="597"/>
      <c r="K1796" s="597"/>
      <c r="L1796" s="598">
        <f t="shared" ref="L1796:L1811" si="430">IF(N652="","",N652)</f>
        <v>3.4200000762939453</v>
      </c>
      <c r="M1796" s="598"/>
      <c r="N1796" s="598"/>
      <c r="O1796" s="599">
        <f t="shared" ref="O1796:O1811" si="431">Q652</f>
        <v>0</v>
      </c>
      <c r="P1796" s="599"/>
      <c r="Q1796" s="599"/>
      <c r="R1796" s="599"/>
      <c r="S1796" s="600">
        <f t="shared" ref="S1796:S1811" si="432">O1591</f>
        <v>0</v>
      </c>
      <c r="T1796" s="600"/>
      <c r="U1796" s="600"/>
      <c r="V1796" s="599">
        <f>IF(O1796="","",IF(O1796=0,0,ROUND((Z1796-S1796)/(Y$1812-(S1796/O1796)),0)))</f>
        <v>0</v>
      </c>
      <c r="W1796" s="599"/>
      <c r="X1796" s="599"/>
      <c r="Y1796" s="599"/>
      <c r="Z1796" s="600">
        <f t="shared" ref="Z1796:Z1811" si="433">R1591</f>
        <v>0</v>
      </c>
      <c r="AA1796" s="600"/>
      <c r="AB1796" s="601"/>
      <c r="AD1796" s="22"/>
      <c r="AE1796" s="22"/>
      <c r="AF1796" s="22"/>
      <c r="AG1796" s="22"/>
      <c r="AH1796" s="22"/>
      <c r="AI1796" s="22"/>
    </row>
    <row r="1797" spans="1:62" s="54" customFormat="1" ht="15.75" customHeight="1">
      <c r="A1797" s="113" t="str">
        <f t="shared" ref="A1797:A1811" si="434">IF(I1797="","×","")</f>
        <v/>
      </c>
      <c r="B1797" s="53"/>
      <c r="F1797" s="53"/>
      <c r="G1797" s="53"/>
      <c r="H1797" s="55"/>
      <c r="I1797" s="592">
        <f t="shared" si="429"/>
        <v>3</v>
      </c>
      <c r="J1797" s="342"/>
      <c r="K1797" s="342"/>
      <c r="L1797" s="593">
        <f t="shared" si="430"/>
        <v>3.1500000953674316</v>
      </c>
      <c r="M1797" s="593"/>
      <c r="N1797" s="593"/>
      <c r="O1797" s="272">
        <f t="shared" si="431"/>
        <v>0</v>
      </c>
      <c r="P1797" s="272"/>
      <c r="Q1797" s="272"/>
      <c r="R1797" s="272"/>
      <c r="S1797" s="602">
        <f t="shared" si="432"/>
        <v>0</v>
      </c>
      <c r="T1797" s="602"/>
      <c r="U1797" s="602"/>
      <c r="V1797" s="272">
        <f t="shared" ref="V1797:V1804" si="435">IF(O1797="","",IF(O1797=0,0,ROUND((Z1797-S1797)/(Y$1812-(S1797/O1797)),0)))</f>
        <v>0</v>
      </c>
      <c r="W1797" s="272"/>
      <c r="X1797" s="272"/>
      <c r="Y1797" s="272"/>
      <c r="Z1797" s="602">
        <f t="shared" si="433"/>
        <v>0</v>
      </c>
      <c r="AA1797" s="602"/>
      <c r="AB1797" s="603"/>
      <c r="AD1797" s="22"/>
      <c r="AE1797" s="22"/>
      <c r="AF1797" s="22"/>
      <c r="AG1797" s="22"/>
      <c r="AH1797" s="22"/>
      <c r="AI1797" s="22"/>
    </row>
    <row r="1798" spans="1:62" ht="15.75" customHeight="1">
      <c r="A1798" s="113" t="str">
        <f t="shared" si="434"/>
        <v/>
      </c>
      <c r="B1798" s="53"/>
      <c r="I1798" s="592">
        <f t="shared" si="429"/>
        <v>4</v>
      </c>
      <c r="J1798" s="342"/>
      <c r="K1798" s="342"/>
      <c r="L1798" s="593">
        <f t="shared" si="430"/>
        <v>0.83000040054321289</v>
      </c>
      <c r="M1798" s="593"/>
      <c r="N1798" s="593"/>
      <c r="O1798" s="272">
        <f t="shared" si="431"/>
        <v>0</v>
      </c>
      <c r="P1798" s="272"/>
      <c r="Q1798" s="272"/>
      <c r="R1798" s="272"/>
      <c r="S1798" s="602">
        <f t="shared" si="432"/>
        <v>0</v>
      </c>
      <c r="T1798" s="602"/>
      <c r="U1798" s="602"/>
      <c r="V1798" s="272">
        <f t="shared" si="435"/>
        <v>0</v>
      </c>
      <c r="W1798" s="272"/>
      <c r="X1798" s="272"/>
      <c r="Y1798" s="272"/>
      <c r="Z1798" s="602">
        <f t="shared" si="433"/>
        <v>0</v>
      </c>
      <c r="AA1798" s="602"/>
      <c r="AB1798" s="60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92">
        <f t="shared" si="429"/>
        <v>4</v>
      </c>
      <c r="J1799" s="342"/>
      <c r="K1799" s="342"/>
      <c r="L1799" s="593">
        <f t="shared" si="430"/>
        <v>4.1699995994567871</v>
      </c>
      <c r="M1799" s="593"/>
      <c r="N1799" s="593"/>
      <c r="O1799" s="272">
        <f t="shared" si="431"/>
        <v>9047.7868423386044</v>
      </c>
      <c r="P1799" s="272"/>
      <c r="Q1799" s="272"/>
      <c r="R1799" s="272"/>
      <c r="S1799" s="602">
        <f t="shared" si="432"/>
        <v>59.6</v>
      </c>
      <c r="T1799" s="602"/>
      <c r="U1799" s="602"/>
      <c r="V1799" s="272">
        <f t="shared" si="435"/>
        <v>106</v>
      </c>
      <c r="W1799" s="272"/>
      <c r="X1799" s="272"/>
      <c r="Y1799" s="272"/>
      <c r="Z1799" s="602">
        <f t="shared" si="433"/>
        <v>69.5</v>
      </c>
      <c r="AA1799" s="602"/>
      <c r="AB1799" s="603"/>
    </row>
    <row r="1800" spans="1:62" ht="15.75" customHeight="1">
      <c r="A1800" s="113" t="str">
        <f t="shared" si="434"/>
        <v/>
      </c>
      <c r="B1800" s="53"/>
      <c r="I1800" s="592">
        <f t="shared" si="429"/>
        <v>5</v>
      </c>
      <c r="J1800" s="342"/>
      <c r="K1800" s="342"/>
      <c r="L1800" s="593">
        <f t="shared" si="430"/>
        <v>5</v>
      </c>
      <c r="M1800" s="593"/>
      <c r="N1800" s="593"/>
      <c r="O1800" s="272">
        <f t="shared" si="431"/>
        <v>9047.7868423386044</v>
      </c>
      <c r="P1800" s="272"/>
      <c r="Q1800" s="272"/>
      <c r="R1800" s="272"/>
      <c r="S1800" s="602">
        <f t="shared" si="432"/>
        <v>120.6</v>
      </c>
      <c r="T1800" s="602"/>
      <c r="U1800" s="602"/>
      <c r="V1800" s="272">
        <f t="shared" si="435"/>
        <v>232</v>
      </c>
      <c r="W1800" s="272"/>
      <c r="X1800" s="272"/>
      <c r="Y1800" s="272"/>
      <c r="Z1800" s="602">
        <f t="shared" si="433"/>
        <v>140.69999999999999</v>
      </c>
      <c r="AA1800" s="602"/>
      <c r="AB1800" s="603"/>
    </row>
    <row r="1801" spans="1:62" ht="15.75" customHeight="1">
      <c r="A1801" s="113" t="str">
        <f t="shared" si="434"/>
        <v/>
      </c>
      <c r="B1801" s="53"/>
      <c r="I1801" s="592">
        <f t="shared" si="429"/>
        <v>6</v>
      </c>
      <c r="J1801" s="342"/>
      <c r="K1801" s="342"/>
      <c r="L1801" s="593">
        <f t="shared" si="430"/>
        <v>5.1999998092651367</v>
      </c>
      <c r="M1801" s="593"/>
      <c r="N1801" s="593"/>
      <c r="O1801" s="272">
        <f t="shared" si="431"/>
        <v>9047.7868423386044</v>
      </c>
      <c r="P1801" s="272"/>
      <c r="Q1801" s="272"/>
      <c r="R1801" s="272"/>
      <c r="S1801" s="602">
        <f t="shared" si="432"/>
        <v>183.2</v>
      </c>
      <c r="T1801" s="602"/>
      <c r="U1801" s="602"/>
      <c r="V1801" s="272">
        <f t="shared" si="435"/>
        <v>384</v>
      </c>
      <c r="W1801" s="272"/>
      <c r="X1801" s="272"/>
      <c r="Y1801" s="272"/>
      <c r="Z1801" s="602">
        <f t="shared" si="433"/>
        <v>213.8</v>
      </c>
      <c r="AA1801" s="602"/>
      <c r="AB1801" s="603"/>
    </row>
    <row r="1802" spans="1:62" ht="15.75" customHeight="1">
      <c r="A1802" s="113" t="str">
        <f t="shared" si="434"/>
        <v/>
      </c>
      <c r="B1802" s="53"/>
      <c r="I1802" s="592">
        <f t="shared" si="429"/>
        <v>7</v>
      </c>
      <c r="J1802" s="342"/>
      <c r="K1802" s="342"/>
      <c r="L1802" s="593">
        <f t="shared" si="430"/>
        <v>2.5499999523162842</v>
      </c>
      <c r="M1802" s="593"/>
      <c r="N1802" s="593"/>
      <c r="O1802" s="272">
        <f t="shared" si="431"/>
        <v>25509.732347149122</v>
      </c>
      <c r="P1802" s="272"/>
      <c r="Q1802" s="272"/>
      <c r="R1802" s="272"/>
      <c r="S1802" s="602">
        <f t="shared" si="432"/>
        <v>48.3</v>
      </c>
      <c r="T1802" s="602"/>
      <c r="U1802" s="602"/>
      <c r="V1802" s="272">
        <f t="shared" si="435"/>
        <v>82</v>
      </c>
      <c r="W1802" s="272"/>
      <c r="X1802" s="272"/>
      <c r="Y1802" s="272"/>
      <c r="Z1802" s="602">
        <f t="shared" si="433"/>
        <v>56.3</v>
      </c>
      <c r="AA1802" s="602"/>
      <c r="AB1802" s="603"/>
    </row>
    <row r="1803" spans="1:62" ht="15.75" customHeight="1">
      <c r="A1803" s="113" t="str">
        <f t="shared" si="434"/>
        <v/>
      </c>
      <c r="B1803" s="53"/>
      <c r="I1803" s="592">
        <f t="shared" si="429"/>
        <v>8</v>
      </c>
      <c r="J1803" s="342"/>
      <c r="K1803" s="342"/>
      <c r="L1803" s="593">
        <f t="shared" si="430"/>
        <v>3.7799999713897705</v>
      </c>
      <c r="M1803" s="593"/>
      <c r="N1803" s="593"/>
      <c r="O1803" s="272">
        <f t="shared" si="431"/>
        <v>19415.042599184922</v>
      </c>
      <c r="P1803" s="272"/>
      <c r="Q1803" s="272"/>
      <c r="R1803" s="272"/>
      <c r="S1803" s="602">
        <f t="shared" si="432"/>
        <v>149.30000000000001</v>
      </c>
      <c r="T1803" s="602"/>
      <c r="U1803" s="602"/>
      <c r="V1803" s="272">
        <f t="shared" si="435"/>
        <v>270</v>
      </c>
      <c r="W1803" s="272"/>
      <c r="X1803" s="272"/>
      <c r="Y1803" s="272"/>
      <c r="Z1803" s="602">
        <f t="shared" si="433"/>
        <v>174.2</v>
      </c>
      <c r="AA1803" s="602"/>
      <c r="AB1803" s="603"/>
    </row>
    <row r="1804" spans="1:62" ht="15.75" customHeight="1">
      <c r="A1804" s="113" t="str">
        <f t="shared" si="434"/>
        <v/>
      </c>
      <c r="B1804" s="53"/>
      <c r="I1804" s="592">
        <f t="shared" si="429"/>
        <v>9</v>
      </c>
      <c r="J1804" s="342"/>
      <c r="K1804" s="342"/>
      <c r="L1804" s="593">
        <f t="shared" si="430"/>
        <v>0.89999997615814209</v>
      </c>
      <c r="M1804" s="593"/>
      <c r="N1804" s="593"/>
      <c r="O1804" s="272">
        <f t="shared" si="431"/>
        <v>66601.764256103619</v>
      </c>
      <c r="P1804" s="272"/>
      <c r="Q1804" s="272"/>
      <c r="R1804" s="272"/>
      <c r="S1804" s="602">
        <f t="shared" si="432"/>
        <v>565.5</v>
      </c>
      <c r="T1804" s="602"/>
      <c r="U1804" s="602"/>
      <c r="V1804" s="272">
        <f t="shared" si="435"/>
        <v>1029</v>
      </c>
      <c r="W1804" s="272"/>
      <c r="X1804" s="272"/>
      <c r="Y1804" s="272"/>
      <c r="Z1804" s="602">
        <f t="shared" si="433"/>
        <v>659.7</v>
      </c>
      <c r="AA1804" s="602"/>
      <c r="AB1804" s="603"/>
    </row>
    <row r="1805" spans="1:62" ht="15.75" customHeight="1">
      <c r="A1805" s="113" t="str">
        <f t="shared" si="434"/>
        <v/>
      </c>
      <c r="B1805" s="53"/>
      <c r="I1805" s="592">
        <f t="shared" si="429"/>
        <v>9</v>
      </c>
      <c r="J1805" s="342"/>
      <c r="K1805" s="342"/>
      <c r="L1805" s="593">
        <f t="shared" si="430"/>
        <v>1</v>
      </c>
      <c r="M1805" s="593"/>
      <c r="N1805" s="593"/>
      <c r="O1805" s="272">
        <f t="shared" si="431"/>
        <v>0</v>
      </c>
      <c r="P1805" s="272"/>
      <c r="Q1805" s="272"/>
      <c r="R1805" s="272"/>
      <c r="S1805" s="602">
        <f t="shared" si="432"/>
        <v>0</v>
      </c>
      <c r="T1805" s="602"/>
      <c r="U1805" s="602"/>
      <c r="V1805" s="272">
        <f t="shared" ref="V1805:V1811" si="436">IF(O1805="","",IF(O1805=0,0,ROUND((Z1805-S1805)/(Y$1812-(S1805/O1805)),0)))</f>
        <v>0</v>
      </c>
      <c r="W1805" s="272"/>
      <c r="X1805" s="272"/>
      <c r="Y1805" s="272"/>
      <c r="Z1805" s="602">
        <f t="shared" si="433"/>
        <v>0</v>
      </c>
      <c r="AA1805" s="602"/>
      <c r="AB1805" s="603"/>
    </row>
    <row r="1806" spans="1:62" ht="15.75" customHeight="1">
      <c r="A1806" s="113" t="str">
        <f t="shared" si="434"/>
        <v>×</v>
      </c>
      <c r="B1806" s="53"/>
      <c r="I1806" s="592" t="str">
        <f t="shared" si="429"/>
        <v/>
      </c>
      <c r="J1806" s="342"/>
      <c r="K1806" s="342"/>
      <c r="L1806" s="593" t="str">
        <f t="shared" si="430"/>
        <v/>
      </c>
      <c r="M1806" s="593"/>
      <c r="N1806" s="593"/>
      <c r="O1806" s="272" t="str">
        <f t="shared" si="431"/>
        <v/>
      </c>
      <c r="P1806" s="272"/>
      <c r="Q1806" s="272"/>
      <c r="R1806" s="272"/>
      <c r="S1806" s="602" t="str">
        <f t="shared" si="432"/>
        <v/>
      </c>
      <c r="T1806" s="602"/>
      <c r="U1806" s="602"/>
      <c r="V1806" s="272" t="str">
        <f t="shared" si="436"/>
        <v/>
      </c>
      <c r="W1806" s="272"/>
      <c r="X1806" s="272"/>
      <c r="Y1806" s="272"/>
      <c r="Z1806" s="602" t="str">
        <f t="shared" si="433"/>
        <v/>
      </c>
      <c r="AA1806" s="602"/>
      <c r="AB1806" s="603"/>
    </row>
    <row r="1807" spans="1:62" ht="15.75" customHeight="1">
      <c r="A1807" s="113" t="str">
        <f t="shared" si="434"/>
        <v>×</v>
      </c>
      <c r="B1807" s="53"/>
      <c r="I1807" s="592" t="str">
        <f t="shared" si="429"/>
        <v/>
      </c>
      <c r="J1807" s="342"/>
      <c r="K1807" s="342"/>
      <c r="L1807" s="593" t="str">
        <f t="shared" si="430"/>
        <v/>
      </c>
      <c r="M1807" s="593"/>
      <c r="N1807" s="593"/>
      <c r="O1807" s="272" t="str">
        <f t="shared" si="431"/>
        <v/>
      </c>
      <c r="P1807" s="272"/>
      <c r="Q1807" s="272"/>
      <c r="R1807" s="272"/>
      <c r="S1807" s="602" t="str">
        <f t="shared" si="432"/>
        <v/>
      </c>
      <c r="T1807" s="602"/>
      <c r="U1807" s="602"/>
      <c r="V1807" s="272" t="str">
        <f t="shared" si="436"/>
        <v/>
      </c>
      <c r="W1807" s="272"/>
      <c r="X1807" s="272"/>
      <c r="Y1807" s="272"/>
      <c r="Z1807" s="602" t="str">
        <f t="shared" si="433"/>
        <v/>
      </c>
      <c r="AA1807" s="602"/>
      <c r="AB1807" s="603"/>
    </row>
    <row r="1808" spans="1:62" ht="15.75" customHeight="1">
      <c r="A1808" s="113" t="str">
        <f t="shared" si="434"/>
        <v>×</v>
      </c>
      <c r="B1808" s="53"/>
      <c r="I1808" s="592" t="str">
        <f t="shared" si="429"/>
        <v/>
      </c>
      <c r="J1808" s="342"/>
      <c r="K1808" s="342"/>
      <c r="L1808" s="593" t="str">
        <f t="shared" si="430"/>
        <v/>
      </c>
      <c r="M1808" s="593"/>
      <c r="N1808" s="593"/>
      <c r="O1808" s="272" t="str">
        <f t="shared" si="431"/>
        <v/>
      </c>
      <c r="P1808" s="272"/>
      <c r="Q1808" s="272"/>
      <c r="R1808" s="272"/>
      <c r="S1808" s="602" t="str">
        <f t="shared" si="432"/>
        <v/>
      </c>
      <c r="T1808" s="602"/>
      <c r="U1808" s="602"/>
      <c r="V1808" s="272" t="str">
        <f t="shared" si="436"/>
        <v/>
      </c>
      <c r="W1808" s="272"/>
      <c r="X1808" s="272"/>
      <c r="Y1808" s="272"/>
      <c r="Z1808" s="602" t="str">
        <f t="shared" si="433"/>
        <v/>
      </c>
      <c r="AA1808" s="602"/>
      <c r="AB1808" s="603"/>
    </row>
    <row r="1809" spans="1:62" ht="15.75" customHeight="1">
      <c r="A1809" s="113" t="str">
        <f t="shared" si="434"/>
        <v>×</v>
      </c>
      <c r="B1809" s="53"/>
      <c r="I1809" s="592" t="str">
        <f t="shared" si="429"/>
        <v/>
      </c>
      <c r="J1809" s="342"/>
      <c r="K1809" s="342"/>
      <c r="L1809" s="593" t="str">
        <f t="shared" si="430"/>
        <v/>
      </c>
      <c r="M1809" s="593"/>
      <c r="N1809" s="593"/>
      <c r="O1809" s="272" t="str">
        <f t="shared" si="431"/>
        <v/>
      </c>
      <c r="P1809" s="272"/>
      <c r="Q1809" s="272"/>
      <c r="R1809" s="272"/>
      <c r="S1809" s="602" t="str">
        <f t="shared" si="432"/>
        <v/>
      </c>
      <c r="T1809" s="602"/>
      <c r="U1809" s="602"/>
      <c r="V1809" s="272" t="str">
        <f t="shared" si="436"/>
        <v/>
      </c>
      <c r="W1809" s="272"/>
      <c r="X1809" s="272"/>
      <c r="Y1809" s="272"/>
      <c r="Z1809" s="602" t="str">
        <f t="shared" si="433"/>
        <v/>
      </c>
      <c r="AA1809" s="602"/>
      <c r="AB1809" s="603"/>
    </row>
    <row r="1810" spans="1:62" ht="15.75" customHeight="1">
      <c r="A1810" s="113" t="str">
        <f t="shared" si="434"/>
        <v>×</v>
      </c>
      <c r="B1810" s="53"/>
      <c r="I1810" s="592" t="str">
        <f t="shared" si="429"/>
        <v/>
      </c>
      <c r="J1810" s="342"/>
      <c r="K1810" s="342"/>
      <c r="L1810" s="593" t="str">
        <f t="shared" si="430"/>
        <v/>
      </c>
      <c r="M1810" s="593"/>
      <c r="N1810" s="593"/>
      <c r="O1810" s="272" t="str">
        <f t="shared" si="431"/>
        <v/>
      </c>
      <c r="P1810" s="272"/>
      <c r="Q1810" s="272"/>
      <c r="R1810" s="272"/>
      <c r="S1810" s="602" t="str">
        <f t="shared" si="432"/>
        <v/>
      </c>
      <c r="T1810" s="602"/>
      <c r="U1810" s="602"/>
      <c r="V1810" s="272" t="str">
        <f t="shared" si="436"/>
        <v/>
      </c>
      <c r="W1810" s="272"/>
      <c r="X1810" s="272"/>
      <c r="Y1810" s="272"/>
      <c r="Z1810" s="602" t="str">
        <f t="shared" si="433"/>
        <v/>
      </c>
      <c r="AA1810" s="602"/>
      <c r="AB1810" s="603"/>
    </row>
    <row r="1811" spans="1:62" ht="15.75" customHeight="1">
      <c r="A1811" s="113" t="str">
        <f t="shared" si="434"/>
        <v>×</v>
      </c>
      <c r="B1811" s="53"/>
      <c r="I1811" s="604" t="str">
        <f t="shared" si="429"/>
        <v/>
      </c>
      <c r="J1811" s="388"/>
      <c r="K1811" s="388"/>
      <c r="L1811" s="605" t="str">
        <f t="shared" si="430"/>
        <v/>
      </c>
      <c r="M1811" s="605"/>
      <c r="N1811" s="605"/>
      <c r="O1811" s="274" t="str">
        <f t="shared" si="431"/>
        <v/>
      </c>
      <c r="P1811" s="274"/>
      <c r="Q1811" s="274"/>
      <c r="R1811" s="274"/>
      <c r="S1811" s="607" t="str">
        <f t="shared" si="432"/>
        <v/>
      </c>
      <c r="T1811" s="607"/>
      <c r="U1811" s="607"/>
      <c r="V1811" s="274" t="str">
        <f t="shared" si="436"/>
        <v/>
      </c>
      <c r="W1811" s="274"/>
      <c r="X1811" s="274"/>
      <c r="Y1811" s="274"/>
      <c r="Z1811" s="607" t="str">
        <f t="shared" si="433"/>
        <v/>
      </c>
      <c r="AA1811" s="607"/>
      <c r="AB1811" s="608"/>
    </row>
    <row r="1812" spans="1:62" ht="15.75" customHeight="1">
      <c r="B1812" s="100" t="s">
        <v>588</v>
      </c>
      <c r="I1812" s="35"/>
      <c r="J1812" s="35"/>
      <c r="K1812" s="35"/>
      <c r="L1812" s="35"/>
      <c r="M1812" s="35"/>
      <c r="N1812" s="35"/>
      <c r="O1812" s="35"/>
      <c r="P1812" s="35"/>
      <c r="Q1812" s="35"/>
      <c r="R1812" s="35"/>
      <c r="S1812" s="35"/>
      <c r="T1812" s="35"/>
      <c r="U1812" s="50" t="s">
        <v>124</v>
      </c>
      <c r="V1812" s="385" t="s">
        <v>568</v>
      </c>
      <c r="W1812" s="385"/>
      <c r="X1812" s="35" t="s">
        <v>26</v>
      </c>
      <c r="Y1812" s="439">
        <f>杭先端径*0.1</f>
        <v>0.1</v>
      </c>
      <c r="Z1812" s="439"/>
      <c r="AA1812" s="439"/>
      <c r="AB1812" s="62" t="s">
        <v>427</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56" t="s">
        <v>569</v>
      </c>
      <c r="J1815" s="302"/>
      <c r="K1815" s="302"/>
      <c r="L1815" s="302"/>
      <c r="M1815" s="302"/>
      <c r="N1815" s="302"/>
      <c r="O1815" s="302"/>
      <c r="P1815" s="302"/>
      <c r="Q1815" s="302"/>
      <c r="R1815" s="302"/>
      <c r="S1815" s="302"/>
      <c r="T1815" s="302"/>
      <c r="U1815" s="302"/>
      <c r="V1815" s="302"/>
      <c r="W1815" s="302"/>
      <c r="X1815" s="302"/>
      <c r="Y1815" s="302"/>
      <c r="Z1815" s="302"/>
      <c r="AA1815" s="302"/>
      <c r="AB1815" s="595"/>
    </row>
    <row r="1816" spans="1:62" s="54" customFormat="1" ht="15.75" customHeight="1">
      <c r="A1816" s="53"/>
      <c r="B1816" s="53"/>
      <c r="I1816" s="403" t="s">
        <v>77</v>
      </c>
      <c r="J1816" s="355"/>
      <c r="K1816" s="355"/>
      <c r="L1816" s="588" t="s">
        <v>186</v>
      </c>
      <c r="M1816" s="589"/>
      <c r="N1816" s="589"/>
      <c r="O1816" s="230" t="s">
        <v>561</v>
      </c>
      <c r="P1816" s="230"/>
      <c r="Q1816" s="230"/>
      <c r="R1816" s="230"/>
      <c r="S1816" s="230"/>
      <c r="T1816" s="230"/>
      <c r="U1816" s="230"/>
      <c r="V1816" s="230" t="s">
        <v>562</v>
      </c>
      <c r="W1816" s="230"/>
      <c r="X1816" s="230"/>
      <c r="Y1816" s="230"/>
      <c r="Z1816" s="230"/>
      <c r="AA1816" s="230"/>
      <c r="AB1816" s="386"/>
    </row>
    <row r="1817" spans="1:62" s="54" customFormat="1" ht="15.75" customHeight="1">
      <c r="A1817" s="53"/>
      <c r="B1817" s="53"/>
      <c r="I1817" s="403"/>
      <c r="J1817" s="355"/>
      <c r="K1817" s="355"/>
      <c r="L1817" s="588"/>
      <c r="M1817" s="589"/>
      <c r="N1817" s="589"/>
      <c r="O1817" s="355" t="s">
        <v>560</v>
      </c>
      <c r="P1817" s="355"/>
      <c r="Q1817" s="355"/>
      <c r="R1817" s="355"/>
      <c r="S1817" s="475" t="s">
        <v>525</v>
      </c>
      <c r="T1817" s="475"/>
      <c r="U1817" s="475"/>
      <c r="V1817" s="355" t="s">
        <v>560</v>
      </c>
      <c r="W1817" s="355"/>
      <c r="X1817" s="355"/>
      <c r="Y1817" s="355"/>
      <c r="Z1817" s="475" t="s">
        <v>526</v>
      </c>
      <c r="AA1817" s="475"/>
      <c r="AB1817" s="481"/>
    </row>
    <row r="1818" spans="1:62" s="54" customFormat="1" ht="15.75" customHeight="1">
      <c r="A1818" s="53"/>
      <c r="B1818" s="53"/>
      <c r="I1818" s="300"/>
      <c r="J1818" s="246"/>
      <c r="K1818" s="246"/>
      <c r="L1818" s="303"/>
      <c r="M1818" s="303"/>
      <c r="N1818" s="303"/>
      <c r="O1818" s="246"/>
      <c r="P1818" s="246"/>
      <c r="Q1818" s="246"/>
      <c r="R1818" s="246"/>
      <c r="S1818" s="477"/>
      <c r="T1818" s="477"/>
      <c r="U1818" s="477"/>
      <c r="V1818" s="246"/>
      <c r="W1818" s="246"/>
      <c r="X1818" s="246"/>
      <c r="Y1818" s="246"/>
      <c r="Z1818" s="477"/>
      <c r="AA1818" s="477"/>
      <c r="AB1818" s="482"/>
    </row>
    <row r="1819" spans="1:62" s="54" customFormat="1" ht="15.75" customHeight="1">
      <c r="A1819" s="113" t="str">
        <f t="shared" ref="A1819:A1834" si="437">IF(I1819="","×","")</f>
        <v/>
      </c>
      <c r="B1819" s="53"/>
      <c r="I1819" s="596">
        <f t="shared" ref="I1819:I1834" si="438">IF(U652="","",U652)</f>
        <v>2</v>
      </c>
      <c r="J1819" s="597"/>
      <c r="K1819" s="597"/>
      <c r="L1819" s="598">
        <f t="shared" ref="L1819:L1834" si="439">IF(AB652="","",AB652)</f>
        <v>3.4200000762939453</v>
      </c>
      <c r="M1819" s="598"/>
      <c r="N1819" s="598"/>
      <c r="O1819" s="599">
        <f t="shared" ref="O1819:O1834" si="440">AE652</f>
        <v>0</v>
      </c>
      <c r="P1819" s="599"/>
      <c r="Q1819" s="599"/>
      <c r="R1819" s="599"/>
      <c r="S1819" s="600">
        <f t="shared" ref="S1819:S1834" si="441">AD1591</f>
        <v>0</v>
      </c>
      <c r="T1819" s="600"/>
      <c r="U1819" s="600"/>
      <c r="V1819" s="599">
        <f t="shared" ref="V1819:V1834" si="442">IF(O1819="","",IF(O1819=0,0,ROUND((Z1819-S1819)/(Y$1835-(S1819/O1819)),0)))</f>
        <v>0</v>
      </c>
      <c r="W1819" s="599"/>
      <c r="X1819" s="599"/>
      <c r="Y1819" s="599"/>
      <c r="Z1819" s="600">
        <f t="shared" ref="Z1819:Z1834" si="443">AG1591</f>
        <v>0</v>
      </c>
      <c r="AA1819" s="600"/>
      <c r="AB1819" s="601"/>
      <c r="AD1819" s="22"/>
      <c r="AE1819" s="22"/>
      <c r="AF1819" s="22"/>
      <c r="AG1819" s="22"/>
      <c r="AH1819" s="22"/>
      <c r="AI1819" s="22"/>
    </row>
    <row r="1820" spans="1:62" s="54" customFormat="1" ht="15.75" customHeight="1">
      <c r="A1820" s="113" t="str">
        <f t="shared" si="437"/>
        <v/>
      </c>
      <c r="B1820" s="53"/>
      <c r="F1820" s="53"/>
      <c r="G1820" s="53"/>
      <c r="H1820" s="55"/>
      <c r="I1820" s="592">
        <f t="shared" si="438"/>
        <v>3</v>
      </c>
      <c r="J1820" s="342"/>
      <c r="K1820" s="342"/>
      <c r="L1820" s="593">
        <f t="shared" si="439"/>
        <v>3.1500000953674316</v>
      </c>
      <c r="M1820" s="593"/>
      <c r="N1820" s="593"/>
      <c r="O1820" s="272">
        <f t="shared" si="440"/>
        <v>0</v>
      </c>
      <c r="P1820" s="272"/>
      <c r="Q1820" s="272"/>
      <c r="R1820" s="272"/>
      <c r="S1820" s="602">
        <f t="shared" si="441"/>
        <v>0</v>
      </c>
      <c r="T1820" s="602"/>
      <c r="U1820" s="602"/>
      <c r="V1820" s="272">
        <f t="shared" si="442"/>
        <v>0</v>
      </c>
      <c r="W1820" s="272"/>
      <c r="X1820" s="272"/>
      <c r="Y1820" s="272"/>
      <c r="Z1820" s="602">
        <f t="shared" si="443"/>
        <v>0</v>
      </c>
      <c r="AA1820" s="602"/>
      <c r="AB1820" s="603"/>
      <c r="AD1820" s="22"/>
      <c r="AE1820" s="22"/>
      <c r="AF1820" s="22"/>
      <c r="AG1820" s="22"/>
      <c r="AH1820" s="22"/>
      <c r="AI1820" s="22"/>
    </row>
    <row r="1821" spans="1:62" ht="15.75" customHeight="1">
      <c r="A1821" s="113" t="str">
        <f t="shared" si="437"/>
        <v/>
      </c>
      <c r="B1821" s="53"/>
      <c r="I1821" s="592">
        <f t="shared" si="438"/>
        <v>4</v>
      </c>
      <c r="J1821" s="342"/>
      <c r="K1821" s="342"/>
      <c r="L1821" s="593">
        <f t="shared" si="439"/>
        <v>0.83000040054321289</v>
      </c>
      <c r="M1821" s="593"/>
      <c r="N1821" s="593"/>
      <c r="O1821" s="272">
        <f t="shared" si="440"/>
        <v>0</v>
      </c>
      <c r="P1821" s="272"/>
      <c r="Q1821" s="272"/>
      <c r="R1821" s="272"/>
      <c r="S1821" s="602">
        <f t="shared" si="441"/>
        <v>0</v>
      </c>
      <c r="T1821" s="602"/>
      <c r="U1821" s="602"/>
      <c r="V1821" s="272">
        <f t="shared" si="442"/>
        <v>0</v>
      </c>
      <c r="W1821" s="272"/>
      <c r="X1821" s="272"/>
      <c r="Y1821" s="272"/>
      <c r="Z1821" s="602">
        <f t="shared" si="443"/>
        <v>0</v>
      </c>
      <c r="AA1821" s="602"/>
      <c r="AB1821" s="60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92">
        <f t="shared" si="438"/>
        <v>4</v>
      </c>
      <c r="J1822" s="342"/>
      <c r="K1822" s="342"/>
      <c r="L1822" s="593">
        <f t="shared" si="439"/>
        <v>4.1699995994567871</v>
      </c>
      <c r="M1822" s="593"/>
      <c r="N1822" s="593"/>
      <c r="O1822" s="272">
        <f t="shared" si="440"/>
        <v>9047.7868423386044</v>
      </c>
      <c r="P1822" s="272"/>
      <c r="Q1822" s="272"/>
      <c r="R1822" s="272"/>
      <c r="S1822" s="602">
        <f t="shared" si="441"/>
        <v>59.6</v>
      </c>
      <c r="T1822" s="602"/>
      <c r="U1822" s="602"/>
      <c r="V1822" s="272">
        <f t="shared" si="442"/>
        <v>106</v>
      </c>
      <c r="W1822" s="272"/>
      <c r="X1822" s="272"/>
      <c r="Y1822" s="272"/>
      <c r="Z1822" s="602">
        <f t="shared" si="443"/>
        <v>69.5</v>
      </c>
      <c r="AA1822" s="602"/>
      <c r="AB1822" s="603"/>
    </row>
    <row r="1823" spans="1:62" ht="15.75" customHeight="1">
      <c r="A1823" s="113" t="str">
        <f t="shared" si="437"/>
        <v/>
      </c>
      <c r="B1823" s="53"/>
      <c r="I1823" s="592">
        <f t="shared" si="438"/>
        <v>5</v>
      </c>
      <c r="J1823" s="342"/>
      <c r="K1823" s="342"/>
      <c r="L1823" s="593">
        <f t="shared" si="439"/>
        <v>5</v>
      </c>
      <c r="M1823" s="593"/>
      <c r="N1823" s="593"/>
      <c r="O1823" s="272">
        <f t="shared" si="440"/>
        <v>9047.7868423386044</v>
      </c>
      <c r="P1823" s="272"/>
      <c r="Q1823" s="272"/>
      <c r="R1823" s="272"/>
      <c r="S1823" s="602">
        <f t="shared" si="441"/>
        <v>120.6</v>
      </c>
      <c r="T1823" s="602"/>
      <c r="U1823" s="602"/>
      <c r="V1823" s="272">
        <f t="shared" si="442"/>
        <v>232</v>
      </c>
      <c r="W1823" s="272"/>
      <c r="X1823" s="272"/>
      <c r="Y1823" s="272"/>
      <c r="Z1823" s="602">
        <f t="shared" si="443"/>
        <v>140.69999999999999</v>
      </c>
      <c r="AA1823" s="602"/>
      <c r="AB1823" s="603"/>
    </row>
    <row r="1824" spans="1:62" ht="15.75" customHeight="1">
      <c r="A1824" s="113" t="str">
        <f t="shared" si="437"/>
        <v/>
      </c>
      <c r="B1824" s="53"/>
      <c r="I1824" s="592">
        <f t="shared" si="438"/>
        <v>6</v>
      </c>
      <c r="J1824" s="342"/>
      <c r="K1824" s="342"/>
      <c r="L1824" s="593">
        <f t="shared" si="439"/>
        <v>5.1999998092651367</v>
      </c>
      <c r="M1824" s="593"/>
      <c r="N1824" s="593"/>
      <c r="O1824" s="272">
        <f t="shared" si="440"/>
        <v>9047.7868423386044</v>
      </c>
      <c r="P1824" s="272"/>
      <c r="Q1824" s="272"/>
      <c r="R1824" s="272"/>
      <c r="S1824" s="602">
        <f t="shared" si="441"/>
        <v>183.2</v>
      </c>
      <c r="T1824" s="602"/>
      <c r="U1824" s="602"/>
      <c r="V1824" s="272">
        <f t="shared" si="442"/>
        <v>384</v>
      </c>
      <c r="W1824" s="272"/>
      <c r="X1824" s="272"/>
      <c r="Y1824" s="272"/>
      <c r="Z1824" s="602">
        <f t="shared" si="443"/>
        <v>213.8</v>
      </c>
      <c r="AA1824" s="602"/>
      <c r="AB1824" s="603"/>
    </row>
    <row r="1825" spans="1:62" ht="15.75" customHeight="1">
      <c r="A1825" s="113" t="str">
        <f t="shared" si="437"/>
        <v/>
      </c>
      <c r="B1825" s="53"/>
      <c r="I1825" s="592">
        <f t="shared" si="438"/>
        <v>7</v>
      </c>
      <c r="J1825" s="342"/>
      <c r="K1825" s="342"/>
      <c r="L1825" s="593">
        <f t="shared" si="439"/>
        <v>2.5499999523162842</v>
      </c>
      <c r="M1825" s="593"/>
      <c r="N1825" s="593"/>
      <c r="O1825" s="272">
        <f t="shared" si="440"/>
        <v>25509.732347149122</v>
      </c>
      <c r="P1825" s="272"/>
      <c r="Q1825" s="272"/>
      <c r="R1825" s="272"/>
      <c r="S1825" s="602">
        <f t="shared" si="441"/>
        <v>48.3</v>
      </c>
      <c r="T1825" s="602"/>
      <c r="U1825" s="602"/>
      <c r="V1825" s="272">
        <f t="shared" si="442"/>
        <v>82</v>
      </c>
      <c r="W1825" s="272"/>
      <c r="X1825" s="272"/>
      <c r="Y1825" s="272"/>
      <c r="Z1825" s="602">
        <f t="shared" si="443"/>
        <v>56.3</v>
      </c>
      <c r="AA1825" s="602"/>
      <c r="AB1825" s="603"/>
    </row>
    <row r="1826" spans="1:62" ht="15.75" customHeight="1">
      <c r="A1826" s="113" t="str">
        <f t="shared" si="437"/>
        <v/>
      </c>
      <c r="B1826" s="53"/>
      <c r="I1826" s="592">
        <f t="shared" si="438"/>
        <v>8</v>
      </c>
      <c r="J1826" s="342"/>
      <c r="K1826" s="342"/>
      <c r="L1826" s="593">
        <f t="shared" si="439"/>
        <v>3.7799999713897705</v>
      </c>
      <c r="M1826" s="593"/>
      <c r="N1826" s="593"/>
      <c r="O1826" s="272">
        <f t="shared" si="440"/>
        <v>19415.042599184922</v>
      </c>
      <c r="P1826" s="272"/>
      <c r="Q1826" s="272"/>
      <c r="R1826" s="272"/>
      <c r="S1826" s="602">
        <f t="shared" si="441"/>
        <v>149.30000000000001</v>
      </c>
      <c r="T1826" s="602"/>
      <c r="U1826" s="602"/>
      <c r="V1826" s="272">
        <f t="shared" si="442"/>
        <v>270</v>
      </c>
      <c r="W1826" s="272"/>
      <c r="X1826" s="272"/>
      <c r="Y1826" s="272"/>
      <c r="Z1826" s="602">
        <f t="shared" si="443"/>
        <v>174.2</v>
      </c>
      <c r="AA1826" s="602"/>
      <c r="AB1826" s="603"/>
    </row>
    <row r="1827" spans="1:62" ht="15.75" customHeight="1">
      <c r="A1827" s="113" t="str">
        <f t="shared" si="437"/>
        <v/>
      </c>
      <c r="B1827" s="53"/>
      <c r="I1827" s="592">
        <f t="shared" si="438"/>
        <v>9</v>
      </c>
      <c r="J1827" s="342"/>
      <c r="K1827" s="342"/>
      <c r="L1827" s="593">
        <f t="shared" si="439"/>
        <v>1.8999999761581421</v>
      </c>
      <c r="M1827" s="593"/>
      <c r="N1827" s="593"/>
      <c r="O1827" s="272">
        <f t="shared" si="440"/>
        <v>66601.764256103619</v>
      </c>
      <c r="P1827" s="272"/>
      <c r="Q1827" s="272"/>
      <c r="R1827" s="272"/>
      <c r="S1827" s="602">
        <f t="shared" si="441"/>
        <v>565.5</v>
      </c>
      <c r="T1827" s="602"/>
      <c r="U1827" s="602"/>
      <c r="V1827" s="272">
        <f t="shared" si="442"/>
        <v>1029</v>
      </c>
      <c r="W1827" s="272"/>
      <c r="X1827" s="272"/>
      <c r="Y1827" s="272"/>
      <c r="Z1827" s="602">
        <f t="shared" si="443"/>
        <v>659.7</v>
      </c>
      <c r="AA1827" s="602"/>
      <c r="AB1827" s="603"/>
    </row>
    <row r="1828" spans="1:62" ht="15.75" customHeight="1">
      <c r="A1828" s="113" t="str">
        <f t="shared" si="437"/>
        <v>×</v>
      </c>
      <c r="B1828" s="53"/>
      <c r="I1828" s="592" t="str">
        <f t="shared" si="438"/>
        <v/>
      </c>
      <c r="J1828" s="342"/>
      <c r="K1828" s="342"/>
      <c r="L1828" s="593" t="str">
        <f t="shared" si="439"/>
        <v/>
      </c>
      <c r="M1828" s="593"/>
      <c r="N1828" s="593"/>
      <c r="O1828" s="272" t="str">
        <f t="shared" si="440"/>
        <v/>
      </c>
      <c r="P1828" s="272"/>
      <c r="Q1828" s="272"/>
      <c r="R1828" s="272"/>
      <c r="S1828" s="602" t="str">
        <f t="shared" si="441"/>
        <v/>
      </c>
      <c r="T1828" s="602"/>
      <c r="U1828" s="602"/>
      <c r="V1828" s="272" t="str">
        <f t="shared" si="442"/>
        <v/>
      </c>
      <c r="W1828" s="272"/>
      <c r="X1828" s="272"/>
      <c r="Y1828" s="272"/>
      <c r="Z1828" s="602" t="str">
        <f t="shared" si="443"/>
        <v/>
      </c>
      <c r="AA1828" s="602"/>
      <c r="AB1828" s="603"/>
    </row>
    <row r="1829" spans="1:62" ht="15.75" customHeight="1">
      <c r="A1829" s="113" t="str">
        <f t="shared" si="437"/>
        <v>×</v>
      </c>
      <c r="B1829" s="53"/>
      <c r="I1829" s="592" t="str">
        <f t="shared" si="438"/>
        <v/>
      </c>
      <c r="J1829" s="342"/>
      <c r="K1829" s="342"/>
      <c r="L1829" s="593" t="str">
        <f t="shared" si="439"/>
        <v/>
      </c>
      <c r="M1829" s="593"/>
      <c r="N1829" s="593"/>
      <c r="O1829" s="272" t="str">
        <f t="shared" si="440"/>
        <v/>
      </c>
      <c r="P1829" s="272"/>
      <c r="Q1829" s="272"/>
      <c r="R1829" s="272"/>
      <c r="S1829" s="602" t="str">
        <f t="shared" si="441"/>
        <v/>
      </c>
      <c r="T1829" s="602"/>
      <c r="U1829" s="602"/>
      <c r="V1829" s="272" t="str">
        <f t="shared" si="442"/>
        <v/>
      </c>
      <c r="W1829" s="272"/>
      <c r="X1829" s="272"/>
      <c r="Y1829" s="272"/>
      <c r="Z1829" s="602" t="str">
        <f t="shared" si="443"/>
        <v/>
      </c>
      <c r="AA1829" s="602"/>
      <c r="AB1829" s="603"/>
    </row>
    <row r="1830" spans="1:62" ht="15.75" customHeight="1">
      <c r="A1830" s="113" t="str">
        <f t="shared" si="437"/>
        <v>×</v>
      </c>
      <c r="B1830" s="53"/>
      <c r="I1830" s="592" t="str">
        <f t="shared" si="438"/>
        <v/>
      </c>
      <c r="J1830" s="342"/>
      <c r="K1830" s="342"/>
      <c r="L1830" s="593" t="str">
        <f t="shared" si="439"/>
        <v/>
      </c>
      <c r="M1830" s="593"/>
      <c r="N1830" s="593"/>
      <c r="O1830" s="272" t="str">
        <f t="shared" si="440"/>
        <v/>
      </c>
      <c r="P1830" s="272"/>
      <c r="Q1830" s="272"/>
      <c r="R1830" s="272"/>
      <c r="S1830" s="602" t="str">
        <f t="shared" si="441"/>
        <v/>
      </c>
      <c r="T1830" s="602"/>
      <c r="U1830" s="602"/>
      <c r="V1830" s="272" t="str">
        <f t="shared" si="442"/>
        <v/>
      </c>
      <c r="W1830" s="272"/>
      <c r="X1830" s="272"/>
      <c r="Y1830" s="272"/>
      <c r="Z1830" s="602" t="str">
        <f t="shared" si="443"/>
        <v/>
      </c>
      <c r="AA1830" s="602"/>
      <c r="AB1830" s="603"/>
    </row>
    <row r="1831" spans="1:62" ht="15.75" customHeight="1">
      <c r="A1831" s="113" t="str">
        <f t="shared" si="437"/>
        <v>×</v>
      </c>
      <c r="B1831" s="53"/>
      <c r="I1831" s="592" t="str">
        <f t="shared" si="438"/>
        <v/>
      </c>
      <c r="J1831" s="342"/>
      <c r="K1831" s="342"/>
      <c r="L1831" s="593" t="str">
        <f t="shared" si="439"/>
        <v/>
      </c>
      <c r="M1831" s="593"/>
      <c r="N1831" s="593"/>
      <c r="O1831" s="272" t="str">
        <f t="shared" si="440"/>
        <v/>
      </c>
      <c r="P1831" s="272"/>
      <c r="Q1831" s="272"/>
      <c r="R1831" s="272"/>
      <c r="S1831" s="602" t="str">
        <f t="shared" si="441"/>
        <v/>
      </c>
      <c r="T1831" s="602"/>
      <c r="U1831" s="602"/>
      <c r="V1831" s="272" t="str">
        <f t="shared" si="442"/>
        <v/>
      </c>
      <c r="W1831" s="272"/>
      <c r="X1831" s="272"/>
      <c r="Y1831" s="272"/>
      <c r="Z1831" s="602" t="str">
        <f t="shared" si="443"/>
        <v/>
      </c>
      <c r="AA1831" s="602"/>
      <c r="AB1831" s="603"/>
    </row>
    <row r="1832" spans="1:62" ht="15.75" customHeight="1">
      <c r="A1832" s="113" t="str">
        <f t="shared" si="437"/>
        <v>×</v>
      </c>
      <c r="B1832" s="53"/>
      <c r="I1832" s="592" t="str">
        <f t="shared" si="438"/>
        <v/>
      </c>
      <c r="J1832" s="342"/>
      <c r="K1832" s="342"/>
      <c r="L1832" s="593" t="str">
        <f t="shared" si="439"/>
        <v/>
      </c>
      <c r="M1832" s="593"/>
      <c r="N1832" s="593"/>
      <c r="O1832" s="272" t="str">
        <f t="shared" si="440"/>
        <v/>
      </c>
      <c r="P1832" s="272"/>
      <c r="Q1832" s="272"/>
      <c r="R1832" s="272"/>
      <c r="S1832" s="602" t="str">
        <f t="shared" si="441"/>
        <v/>
      </c>
      <c r="T1832" s="602"/>
      <c r="U1832" s="602"/>
      <c r="V1832" s="272" t="str">
        <f t="shared" si="442"/>
        <v/>
      </c>
      <c r="W1832" s="272"/>
      <c r="X1832" s="272"/>
      <c r="Y1832" s="272"/>
      <c r="Z1832" s="602" t="str">
        <f t="shared" si="443"/>
        <v/>
      </c>
      <c r="AA1832" s="602"/>
      <c r="AB1832" s="603"/>
    </row>
    <row r="1833" spans="1:62" ht="15.75" customHeight="1">
      <c r="A1833" s="113" t="str">
        <f t="shared" si="437"/>
        <v>×</v>
      </c>
      <c r="B1833" s="53"/>
      <c r="I1833" s="592" t="str">
        <f t="shared" si="438"/>
        <v/>
      </c>
      <c r="J1833" s="342"/>
      <c r="K1833" s="342"/>
      <c r="L1833" s="593" t="str">
        <f t="shared" si="439"/>
        <v/>
      </c>
      <c r="M1833" s="593"/>
      <c r="N1833" s="593"/>
      <c r="O1833" s="272" t="str">
        <f t="shared" si="440"/>
        <v/>
      </c>
      <c r="P1833" s="272"/>
      <c r="Q1833" s="272"/>
      <c r="R1833" s="272"/>
      <c r="S1833" s="602" t="str">
        <f t="shared" si="441"/>
        <v/>
      </c>
      <c r="T1833" s="602"/>
      <c r="U1833" s="602"/>
      <c r="V1833" s="272" t="str">
        <f t="shared" si="442"/>
        <v/>
      </c>
      <c r="W1833" s="272"/>
      <c r="X1833" s="272"/>
      <c r="Y1833" s="272"/>
      <c r="Z1833" s="602" t="str">
        <f t="shared" si="443"/>
        <v/>
      </c>
      <c r="AA1833" s="602"/>
      <c r="AB1833" s="603"/>
    </row>
    <row r="1834" spans="1:62" ht="15.75" customHeight="1">
      <c r="A1834" s="113" t="str">
        <f t="shared" si="437"/>
        <v>×</v>
      </c>
      <c r="B1834" s="53"/>
      <c r="I1834" s="604" t="str">
        <f t="shared" si="438"/>
        <v/>
      </c>
      <c r="J1834" s="388"/>
      <c r="K1834" s="388"/>
      <c r="L1834" s="605" t="str">
        <f t="shared" si="439"/>
        <v/>
      </c>
      <c r="M1834" s="605"/>
      <c r="N1834" s="605"/>
      <c r="O1834" s="274" t="str">
        <f t="shared" si="440"/>
        <v/>
      </c>
      <c r="P1834" s="274"/>
      <c r="Q1834" s="274"/>
      <c r="R1834" s="274"/>
      <c r="S1834" s="607" t="str">
        <f t="shared" si="441"/>
        <v/>
      </c>
      <c r="T1834" s="607"/>
      <c r="U1834" s="607"/>
      <c r="V1834" s="274" t="str">
        <f t="shared" si="442"/>
        <v/>
      </c>
      <c r="W1834" s="274"/>
      <c r="X1834" s="274"/>
      <c r="Y1834" s="274"/>
      <c r="Z1834" s="607" t="str">
        <f t="shared" si="443"/>
        <v/>
      </c>
      <c r="AA1834" s="607"/>
      <c r="AB1834" s="608"/>
    </row>
    <row r="1835" spans="1:62" ht="15.75" customHeight="1">
      <c r="I1835" s="35"/>
      <c r="J1835" s="35"/>
      <c r="K1835" s="35"/>
      <c r="L1835" s="35"/>
      <c r="M1835" s="35"/>
      <c r="N1835" s="35"/>
      <c r="O1835" s="35"/>
      <c r="P1835" s="35"/>
      <c r="Q1835" s="35"/>
      <c r="R1835" s="35"/>
      <c r="S1835" s="35"/>
      <c r="T1835" s="35"/>
      <c r="U1835" s="50" t="s">
        <v>124</v>
      </c>
      <c r="V1835" s="385" t="s">
        <v>568</v>
      </c>
      <c r="W1835" s="385"/>
      <c r="X1835" s="35" t="s">
        <v>26</v>
      </c>
      <c r="Y1835" s="439">
        <f>杭先端径*0.1</f>
        <v>0.1</v>
      </c>
      <c r="Z1835" s="439"/>
      <c r="AA1835" s="439"/>
      <c r="AB1835" s="62" t="s">
        <v>427</v>
      </c>
      <c r="AC1835" s="22" t="s">
        <v>154</v>
      </c>
    </row>
    <row r="1836" spans="1:62" ht="15.75" customHeight="1">
      <c r="A1836" s="117" t="str">
        <f t="shared" ref="A1836:A1842" si="444">IF(液状化L1の有無="","","×")</f>
        <v>×</v>
      </c>
      <c r="B1836" s="100" t="s">
        <v>588</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570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456" t="s">
        <v>428</v>
      </c>
      <c r="J1839" s="302"/>
      <c r="K1839" s="302"/>
      <c r="L1839" s="302"/>
      <c r="M1839" s="302"/>
      <c r="N1839" s="302"/>
      <c r="O1839" s="302"/>
      <c r="P1839" s="302"/>
      <c r="Q1839" s="302"/>
      <c r="R1839" s="302"/>
      <c r="S1839" s="302"/>
      <c r="T1839" s="302"/>
      <c r="U1839" s="302"/>
      <c r="V1839" s="302"/>
      <c r="W1839" s="302"/>
      <c r="X1839" s="302"/>
      <c r="Y1839" s="302"/>
      <c r="Z1839" s="302"/>
      <c r="AA1839" s="302"/>
      <c r="AB1839" s="595"/>
    </row>
    <row r="1840" spans="1:62" s="54" customFormat="1" ht="15.75" customHeight="1">
      <c r="A1840" s="117" t="str">
        <f t="shared" si="444"/>
        <v>×</v>
      </c>
      <c r="B1840" s="100"/>
      <c r="I1840" s="403" t="s">
        <v>77</v>
      </c>
      <c r="J1840" s="355"/>
      <c r="K1840" s="355"/>
      <c r="L1840" s="588" t="s">
        <v>186</v>
      </c>
      <c r="M1840" s="589"/>
      <c r="N1840" s="589"/>
      <c r="O1840" s="230" t="s">
        <v>561</v>
      </c>
      <c r="P1840" s="230"/>
      <c r="Q1840" s="230"/>
      <c r="R1840" s="230"/>
      <c r="S1840" s="230"/>
      <c r="T1840" s="230"/>
      <c r="U1840" s="230"/>
      <c r="V1840" s="230" t="s">
        <v>562</v>
      </c>
      <c r="W1840" s="230"/>
      <c r="X1840" s="230"/>
      <c r="Y1840" s="230"/>
      <c r="Z1840" s="230"/>
      <c r="AA1840" s="230"/>
      <c r="AB1840" s="386"/>
    </row>
    <row r="1841" spans="1:62" s="54" customFormat="1" ht="15.75" customHeight="1">
      <c r="A1841" s="117" t="str">
        <f t="shared" si="444"/>
        <v>×</v>
      </c>
      <c r="B1841" s="100"/>
      <c r="I1841" s="403"/>
      <c r="J1841" s="355"/>
      <c r="K1841" s="355"/>
      <c r="L1841" s="588"/>
      <c r="M1841" s="589"/>
      <c r="N1841" s="589"/>
      <c r="O1841" s="355" t="s">
        <v>560</v>
      </c>
      <c r="P1841" s="355"/>
      <c r="Q1841" s="355"/>
      <c r="R1841" s="355"/>
      <c r="S1841" s="475" t="s">
        <v>525</v>
      </c>
      <c r="T1841" s="475"/>
      <c r="U1841" s="475"/>
      <c r="V1841" s="355" t="s">
        <v>560</v>
      </c>
      <c r="W1841" s="355"/>
      <c r="X1841" s="355"/>
      <c r="Y1841" s="355"/>
      <c r="Z1841" s="475" t="s">
        <v>526</v>
      </c>
      <c r="AA1841" s="475"/>
      <c r="AB1841" s="481"/>
    </row>
    <row r="1842" spans="1:62" s="54" customFormat="1" ht="15.75" customHeight="1">
      <c r="A1842" s="117" t="str">
        <f t="shared" si="444"/>
        <v>×</v>
      </c>
      <c r="B1842" s="100"/>
      <c r="I1842" s="300"/>
      <c r="J1842" s="246"/>
      <c r="K1842" s="246"/>
      <c r="L1842" s="303"/>
      <c r="M1842" s="303"/>
      <c r="N1842" s="303"/>
      <c r="O1842" s="246"/>
      <c r="P1842" s="246"/>
      <c r="Q1842" s="246"/>
      <c r="R1842" s="246"/>
      <c r="S1842" s="477"/>
      <c r="T1842" s="477"/>
      <c r="U1842" s="477"/>
      <c r="V1842" s="246"/>
      <c r="W1842" s="246"/>
      <c r="X1842" s="246"/>
      <c r="Y1842" s="246"/>
      <c r="Z1842" s="477"/>
      <c r="AA1842" s="477"/>
      <c r="AB1842" s="482"/>
    </row>
    <row r="1843" spans="1:62" s="54" customFormat="1" ht="15.75" customHeight="1">
      <c r="A1843" s="123" t="str">
        <f t="shared" ref="A1843:A1858" si="445">IF(液状化L1の有無="",IF(I1843="","×",""),"×")</f>
        <v>×</v>
      </c>
      <c r="B1843" s="53"/>
      <c r="I1843" s="587">
        <f t="shared" ref="I1843:I1858" si="446">IF(G675="","",G675)</f>
        <v>2</v>
      </c>
      <c r="J1843" s="374"/>
      <c r="K1843" s="374"/>
      <c r="L1843" s="590">
        <f t="shared" ref="L1843:L1858" si="447">IF(N675="","",N675)</f>
        <v>3.4200000762939453</v>
      </c>
      <c r="M1843" s="590"/>
      <c r="N1843" s="590"/>
      <c r="O1843" s="413">
        <f t="shared" ref="O1843:O1858" si="448">Q675</f>
        <v>0</v>
      </c>
      <c r="P1843" s="413"/>
      <c r="Q1843" s="413"/>
      <c r="R1843" s="413"/>
      <c r="S1843" s="609">
        <f t="shared" ref="S1843:S1858" si="449">O1613</f>
        <v>0</v>
      </c>
      <c r="T1843" s="609"/>
      <c r="U1843" s="609"/>
      <c r="V1843" s="413">
        <f>IF(O1843="","",IF(O1843=0,0,ROUND((Z1843-S1843)/(Y$1859-(S1843/O1843)),0)))</f>
        <v>0</v>
      </c>
      <c r="W1843" s="413"/>
      <c r="X1843" s="413"/>
      <c r="Y1843" s="413"/>
      <c r="Z1843" s="609">
        <f t="shared" ref="Z1843:Z1858" si="450">R1613</f>
        <v>0</v>
      </c>
      <c r="AA1843" s="609"/>
      <c r="AB1843" s="610"/>
      <c r="AD1843" s="22"/>
      <c r="AE1843" s="22"/>
      <c r="AF1843" s="22"/>
      <c r="AG1843" s="22"/>
      <c r="AH1843" s="22"/>
      <c r="AI1843" s="22"/>
    </row>
    <row r="1844" spans="1:62" s="54" customFormat="1" ht="15.75" customHeight="1">
      <c r="A1844" s="123" t="str">
        <f t="shared" si="445"/>
        <v>×</v>
      </c>
      <c r="B1844" s="53"/>
      <c r="F1844" s="53"/>
      <c r="G1844" s="53"/>
      <c r="H1844" s="55"/>
      <c r="I1844" s="592">
        <f t="shared" si="446"/>
        <v>3</v>
      </c>
      <c r="J1844" s="342"/>
      <c r="K1844" s="342"/>
      <c r="L1844" s="593">
        <f t="shared" si="447"/>
        <v>3.1500000953674316</v>
      </c>
      <c r="M1844" s="593"/>
      <c r="N1844" s="593"/>
      <c r="O1844" s="272">
        <f t="shared" si="448"/>
        <v>0</v>
      </c>
      <c r="P1844" s="272"/>
      <c r="Q1844" s="272"/>
      <c r="R1844" s="272"/>
      <c r="S1844" s="602">
        <f t="shared" si="449"/>
        <v>0</v>
      </c>
      <c r="T1844" s="602"/>
      <c r="U1844" s="602"/>
      <c r="V1844" s="272">
        <f t="shared" ref="V1844:V1858" si="451">IF(O1844="","",IF(O1844=0,0,ROUND((Z1844-S1844)/(Y$1859-(S1844/O1844)),0)))</f>
        <v>0</v>
      </c>
      <c r="W1844" s="272"/>
      <c r="X1844" s="272"/>
      <c r="Y1844" s="272"/>
      <c r="Z1844" s="602">
        <f t="shared" si="450"/>
        <v>0</v>
      </c>
      <c r="AA1844" s="602"/>
      <c r="AB1844" s="603"/>
      <c r="AD1844" s="22"/>
      <c r="AE1844" s="22"/>
      <c r="AF1844" s="22"/>
      <c r="AG1844" s="22"/>
      <c r="AH1844" s="22"/>
      <c r="AI1844" s="22"/>
    </row>
    <row r="1845" spans="1:62" ht="15.75" customHeight="1">
      <c r="A1845" s="123" t="str">
        <f t="shared" si="445"/>
        <v>×</v>
      </c>
      <c r="B1845" s="53"/>
      <c r="I1845" s="592">
        <f t="shared" si="446"/>
        <v>4</v>
      </c>
      <c r="J1845" s="342"/>
      <c r="K1845" s="342"/>
      <c r="L1845" s="593">
        <f t="shared" si="447"/>
        <v>0.83000040054321289</v>
      </c>
      <c r="M1845" s="593"/>
      <c r="N1845" s="593"/>
      <c r="O1845" s="272">
        <f t="shared" si="448"/>
        <v>0</v>
      </c>
      <c r="P1845" s="272"/>
      <c r="Q1845" s="272"/>
      <c r="R1845" s="272"/>
      <c r="S1845" s="602">
        <f t="shared" si="449"/>
        <v>0</v>
      </c>
      <c r="T1845" s="602"/>
      <c r="U1845" s="602"/>
      <c r="V1845" s="272">
        <f t="shared" si="451"/>
        <v>0</v>
      </c>
      <c r="W1845" s="272"/>
      <c r="X1845" s="272"/>
      <c r="Y1845" s="272"/>
      <c r="Z1845" s="602">
        <f t="shared" si="450"/>
        <v>0</v>
      </c>
      <c r="AA1845" s="602"/>
      <c r="AB1845" s="603"/>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592">
        <f t="shared" si="446"/>
        <v>4</v>
      </c>
      <c r="J1846" s="342"/>
      <c r="K1846" s="342"/>
      <c r="L1846" s="593">
        <f t="shared" si="447"/>
        <v>4.1699995994567871</v>
      </c>
      <c r="M1846" s="593"/>
      <c r="N1846" s="593"/>
      <c r="O1846" s="272">
        <f t="shared" si="448"/>
        <v>9047.7868423386044</v>
      </c>
      <c r="P1846" s="272"/>
      <c r="Q1846" s="272"/>
      <c r="R1846" s="272"/>
      <c r="S1846" s="602">
        <f t="shared" si="449"/>
        <v>59.6</v>
      </c>
      <c r="T1846" s="602"/>
      <c r="U1846" s="602"/>
      <c r="V1846" s="272">
        <f t="shared" si="451"/>
        <v>106</v>
      </c>
      <c r="W1846" s="272"/>
      <c r="X1846" s="272"/>
      <c r="Y1846" s="272"/>
      <c r="Z1846" s="602">
        <f t="shared" si="450"/>
        <v>69.5</v>
      </c>
      <c r="AA1846" s="602"/>
      <c r="AB1846" s="603"/>
    </row>
    <row r="1847" spans="1:62" ht="15.75" customHeight="1">
      <c r="A1847" s="123" t="str">
        <f t="shared" si="445"/>
        <v>×</v>
      </c>
      <c r="B1847" s="53"/>
      <c r="I1847" s="592">
        <f t="shared" si="446"/>
        <v>5</v>
      </c>
      <c r="J1847" s="342"/>
      <c r="K1847" s="342"/>
      <c r="L1847" s="593">
        <f t="shared" si="447"/>
        <v>5</v>
      </c>
      <c r="M1847" s="593"/>
      <c r="N1847" s="593"/>
      <c r="O1847" s="272">
        <f t="shared" si="448"/>
        <v>9047.7868423386044</v>
      </c>
      <c r="P1847" s="272"/>
      <c r="Q1847" s="272"/>
      <c r="R1847" s="272"/>
      <c r="S1847" s="602">
        <f t="shared" si="449"/>
        <v>120.6</v>
      </c>
      <c r="T1847" s="602"/>
      <c r="U1847" s="602"/>
      <c r="V1847" s="272">
        <f t="shared" si="451"/>
        <v>232</v>
      </c>
      <c r="W1847" s="272"/>
      <c r="X1847" s="272"/>
      <c r="Y1847" s="272"/>
      <c r="Z1847" s="602">
        <f t="shared" si="450"/>
        <v>140.69999999999999</v>
      </c>
      <c r="AA1847" s="602"/>
      <c r="AB1847" s="603"/>
    </row>
    <row r="1848" spans="1:62" ht="15.75" customHeight="1">
      <c r="A1848" s="123" t="str">
        <f t="shared" si="445"/>
        <v>×</v>
      </c>
      <c r="B1848" s="53"/>
      <c r="I1848" s="592">
        <f t="shared" si="446"/>
        <v>6</v>
      </c>
      <c r="J1848" s="342"/>
      <c r="K1848" s="342"/>
      <c r="L1848" s="593">
        <f t="shared" si="447"/>
        <v>5.1999998092651367</v>
      </c>
      <c r="M1848" s="593"/>
      <c r="N1848" s="593"/>
      <c r="O1848" s="272">
        <f t="shared" si="448"/>
        <v>9047.7868423386044</v>
      </c>
      <c r="P1848" s="272"/>
      <c r="Q1848" s="272"/>
      <c r="R1848" s="272"/>
      <c r="S1848" s="602">
        <f t="shared" si="449"/>
        <v>183.2</v>
      </c>
      <c r="T1848" s="602"/>
      <c r="U1848" s="602"/>
      <c r="V1848" s="272">
        <f t="shared" si="451"/>
        <v>384</v>
      </c>
      <c r="W1848" s="272"/>
      <c r="X1848" s="272"/>
      <c r="Y1848" s="272"/>
      <c r="Z1848" s="602">
        <f t="shared" si="450"/>
        <v>213.8</v>
      </c>
      <c r="AA1848" s="602"/>
      <c r="AB1848" s="603"/>
    </row>
    <row r="1849" spans="1:62" ht="15.75" customHeight="1">
      <c r="A1849" s="123" t="str">
        <f t="shared" si="445"/>
        <v>×</v>
      </c>
      <c r="B1849" s="53"/>
      <c r="I1849" s="592">
        <f t="shared" si="446"/>
        <v>7</v>
      </c>
      <c r="J1849" s="342"/>
      <c r="K1849" s="342"/>
      <c r="L1849" s="593">
        <f t="shared" si="447"/>
        <v>2.5499999523162842</v>
      </c>
      <c r="M1849" s="593"/>
      <c r="N1849" s="593"/>
      <c r="O1849" s="272">
        <f t="shared" si="448"/>
        <v>25509.732347149122</v>
      </c>
      <c r="P1849" s="272"/>
      <c r="Q1849" s="272"/>
      <c r="R1849" s="272"/>
      <c r="S1849" s="602">
        <f t="shared" si="449"/>
        <v>48.3</v>
      </c>
      <c r="T1849" s="602"/>
      <c r="U1849" s="602"/>
      <c r="V1849" s="272">
        <f t="shared" si="451"/>
        <v>82</v>
      </c>
      <c r="W1849" s="272"/>
      <c r="X1849" s="272"/>
      <c r="Y1849" s="272"/>
      <c r="Z1849" s="602">
        <f t="shared" si="450"/>
        <v>56.3</v>
      </c>
      <c r="AA1849" s="602"/>
      <c r="AB1849" s="603"/>
    </row>
    <row r="1850" spans="1:62" ht="15.75" customHeight="1">
      <c r="A1850" s="123" t="str">
        <f t="shared" si="445"/>
        <v>×</v>
      </c>
      <c r="B1850" s="53"/>
      <c r="I1850" s="592">
        <f t="shared" si="446"/>
        <v>8</v>
      </c>
      <c r="J1850" s="342"/>
      <c r="K1850" s="342"/>
      <c r="L1850" s="593">
        <f t="shared" si="447"/>
        <v>3.7799999713897705</v>
      </c>
      <c r="M1850" s="593"/>
      <c r="N1850" s="593"/>
      <c r="O1850" s="272">
        <f t="shared" si="448"/>
        <v>19415.042599184922</v>
      </c>
      <c r="P1850" s="272"/>
      <c r="Q1850" s="272"/>
      <c r="R1850" s="272"/>
      <c r="S1850" s="602">
        <f t="shared" si="449"/>
        <v>149.30000000000001</v>
      </c>
      <c r="T1850" s="602"/>
      <c r="U1850" s="602"/>
      <c r="V1850" s="272">
        <f t="shared" si="451"/>
        <v>270</v>
      </c>
      <c r="W1850" s="272"/>
      <c r="X1850" s="272"/>
      <c r="Y1850" s="272"/>
      <c r="Z1850" s="602">
        <f t="shared" si="450"/>
        <v>174.2</v>
      </c>
      <c r="AA1850" s="602"/>
      <c r="AB1850" s="603"/>
    </row>
    <row r="1851" spans="1:62" ht="15.75" customHeight="1">
      <c r="A1851" s="123" t="str">
        <f t="shared" si="445"/>
        <v>×</v>
      </c>
      <c r="B1851" s="53"/>
      <c r="I1851" s="592">
        <f t="shared" si="446"/>
        <v>9</v>
      </c>
      <c r="J1851" s="342"/>
      <c r="K1851" s="342"/>
      <c r="L1851" s="593">
        <f t="shared" si="447"/>
        <v>0.89999997615814209</v>
      </c>
      <c r="M1851" s="593"/>
      <c r="N1851" s="593"/>
      <c r="O1851" s="272">
        <f t="shared" si="448"/>
        <v>66601.764256103619</v>
      </c>
      <c r="P1851" s="272"/>
      <c r="Q1851" s="272"/>
      <c r="R1851" s="272"/>
      <c r="S1851" s="602">
        <f t="shared" si="449"/>
        <v>565.5</v>
      </c>
      <c r="T1851" s="602"/>
      <c r="U1851" s="602"/>
      <c r="V1851" s="272">
        <f t="shared" si="451"/>
        <v>1029</v>
      </c>
      <c r="W1851" s="272"/>
      <c r="X1851" s="272"/>
      <c r="Y1851" s="272"/>
      <c r="Z1851" s="602">
        <f t="shared" si="450"/>
        <v>659.7</v>
      </c>
      <c r="AA1851" s="602"/>
      <c r="AB1851" s="603"/>
    </row>
    <row r="1852" spans="1:62" ht="15.75" customHeight="1">
      <c r="A1852" s="123" t="str">
        <f t="shared" si="445"/>
        <v>×</v>
      </c>
      <c r="B1852" s="53"/>
      <c r="I1852" s="592">
        <f t="shared" si="446"/>
        <v>9</v>
      </c>
      <c r="J1852" s="342"/>
      <c r="K1852" s="342"/>
      <c r="L1852" s="593">
        <f t="shared" si="447"/>
        <v>1</v>
      </c>
      <c r="M1852" s="593"/>
      <c r="N1852" s="593"/>
      <c r="O1852" s="272">
        <f t="shared" si="448"/>
        <v>0</v>
      </c>
      <c r="P1852" s="272"/>
      <c r="Q1852" s="272"/>
      <c r="R1852" s="272"/>
      <c r="S1852" s="602">
        <f t="shared" si="449"/>
        <v>0</v>
      </c>
      <c r="T1852" s="602"/>
      <c r="U1852" s="602"/>
      <c r="V1852" s="272">
        <f t="shared" si="451"/>
        <v>0</v>
      </c>
      <c r="W1852" s="272"/>
      <c r="X1852" s="272"/>
      <c r="Y1852" s="272"/>
      <c r="Z1852" s="602">
        <f t="shared" si="450"/>
        <v>0</v>
      </c>
      <c r="AA1852" s="602"/>
      <c r="AB1852" s="603"/>
    </row>
    <row r="1853" spans="1:62" ht="15.75" customHeight="1">
      <c r="A1853" s="123" t="str">
        <f t="shared" si="445"/>
        <v>×</v>
      </c>
      <c r="B1853" s="53"/>
      <c r="I1853" s="592" t="str">
        <f t="shared" si="446"/>
        <v/>
      </c>
      <c r="J1853" s="342"/>
      <c r="K1853" s="342"/>
      <c r="L1853" s="593" t="str">
        <f t="shared" si="447"/>
        <v/>
      </c>
      <c r="M1853" s="593"/>
      <c r="N1853" s="593"/>
      <c r="O1853" s="272" t="str">
        <f t="shared" si="448"/>
        <v/>
      </c>
      <c r="P1853" s="272"/>
      <c r="Q1853" s="272"/>
      <c r="R1853" s="272"/>
      <c r="S1853" s="602" t="str">
        <f t="shared" si="449"/>
        <v/>
      </c>
      <c r="T1853" s="602"/>
      <c r="U1853" s="602"/>
      <c r="V1853" s="272" t="str">
        <f t="shared" si="451"/>
        <v/>
      </c>
      <c r="W1853" s="272"/>
      <c r="X1853" s="272"/>
      <c r="Y1853" s="272"/>
      <c r="Z1853" s="602" t="str">
        <f t="shared" si="450"/>
        <v/>
      </c>
      <c r="AA1853" s="602"/>
      <c r="AB1853" s="603"/>
    </row>
    <row r="1854" spans="1:62" ht="15.75" customHeight="1">
      <c r="A1854" s="123" t="str">
        <f t="shared" si="445"/>
        <v>×</v>
      </c>
      <c r="B1854" s="53"/>
      <c r="I1854" s="592" t="str">
        <f t="shared" si="446"/>
        <v/>
      </c>
      <c r="J1854" s="342"/>
      <c r="K1854" s="342"/>
      <c r="L1854" s="593" t="str">
        <f t="shared" si="447"/>
        <v/>
      </c>
      <c r="M1854" s="593"/>
      <c r="N1854" s="593"/>
      <c r="O1854" s="272" t="str">
        <f t="shared" si="448"/>
        <v/>
      </c>
      <c r="P1854" s="272"/>
      <c r="Q1854" s="272"/>
      <c r="R1854" s="272"/>
      <c r="S1854" s="602" t="str">
        <f t="shared" si="449"/>
        <v/>
      </c>
      <c r="T1854" s="602"/>
      <c r="U1854" s="602"/>
      <c r="V1854" s="272" t="str">
        <f t="shared" si="451"/>
        <v/>
      </c>
      <c r="W1854" s="272"/>
      <c r="X1854" s="272"/>
      <c r="Y1854" s="272"/>
      <c r="Z1854" s="602" t="str">
        <f t="shared" si="450"/>
        <v/>
      </c>
      <c r="AA1854" s="602"/>
      <c r="AB1854" s="603"/>
    </row>
    <row r="1855" spans="1:62" ht="15.75" customHeight="1">
      <c r="A1855" s="123" t="str">
        <f t="shared" si="445"/>
        <v>×</v>
      </c>
      <c r="B1855" s="53"/>
      <c r="I1855" s="592" t="str">
        <f t="shared" si="446"/>
        <v/>
      </c>
      <c r="J1855" s="342"/>
      <c r="K1855" s="342"/>
      <c r="L1855" s="593" t="str">
        <f t="shared" si="447"/>
        <v/>
      </c>
      <c r="M1855" s="593"/>
      <c r="N1855" s="593"/>
      <c r="O1855" s="272" t="str">
        <f t="shared" si="448"/>
        <v/>
      </c>
      <c r="P1855" s="272"/>
      <c r="Q1855" s="272"/>
      <c r="R1855" s="272"/>
      <c r="S1855" s="602" t="str">
        <f t="shared" si="449"/>
        <v/>
      </c>
      <c r="T1855" s="602"/>
      <c r="U1855" s="602"/>
      <c r="V1855" s="272" t="str">
        <f t="shared" si="451"/>
        <v/>
      </c>
      <c r="W1855" s="272"/>
      <c r="X1855" s="272"/>
      <c r="Y1855" s="272"/>
      <c r="Z1855" s="602" t="str">
        <f t="shared" si="450"/>
        <v/>
      </c>
      <c r="AA1855" s="602"/>
      <c r="AB1855" s="603"/>
    </row>
    <row r="1856" spans="1:62" ht="15.75" customHeight="1">
      <c r="A1856" s="123" t="str">
        <f t="shared" si="445"/>
        <v>×</v>
      </c>
      <c r="B1856" s="53"/>
      <c r="I1856" s="592" t="str">
        <f t="shared" si="446"/>
        <v/>
      </c>
      <c r="J1856" s="342"/>
      <c r="K1856" s="342"/>
      <c r="L1856" s="593" t="str">
        <f t="shared" si="447"/>
        <v/>
      </c>
      <c r="M1856" s="593"/>
      <c r="N1856" s="593"/>
      <c r="O1856" s="272" t="str">
        <f t="shared" si="448"/>
        <v/>
      </c>
      <c r="P1856" s="272"/>
      <c r="Q1856" s="272"/>
      <c r="R1856" s="272"/>
      <c r="S1856" s="602" t="str">
        <f t="shared" si="449"/>
        <v/>
      </c>
      <c r="T1856" s="602"/>
      <c r="U1856" s="602"/>
      <c r="V1856" s="272" t="str">
        <f t="shared" si="451"/>
        <v/>
      </c>
      <c r="W1856" s="272"/>
      <c r="X1856" s="272"/>
      <c r="Y1856" s="272"/>
      <c r="Z1856" s="602" t="str">
        <f t="shared" si="450"/>
        <v/>
      </c>
      <c r="AA1856" s="602"/>
      <c r="AB1856" s="603"/>
    </row>
    <row r="1857" spans="1:62" ht="15.75" customHeight="1">
      <c r="A1857" s="123" t="str">
        <f t="shared" si="445"/>
        <v>×</v>
      </c>
      <c r="B1857" s="53"/>
      <c r="I1857" s="592" t="str">
        <f t="shared" si="446"/>
        <v/>
      </c>
      <c r="J1857" s="342"/>
      <c r="K1857" s="342"/>
      <c r="L1857" s="593" t="str">
        <f t="shared" si="447"/>
        <v/>
      </c>
      <c r="M1857" s="593"/>
      <c r="N1857" s="593"/>
      <c r="O1857" s="272" t="str">
        <f t="shared" si="448"/>
        <v/>
      </c>
      <c r="P1857" s="272"/>
      <c r="Q1857" s="272"/>
      <c r="R1857" s="272"/>
      <c r="S1857" s="602" t="str">
        <f t="shared" si="449"/>
        <v/>
      </c>
      <c r="T1857" s="602"/>
      <c r="U1857" s="602"/>
      <c r="V1857" s="272" t="str">
        <f t="shared" si="451"/>
        <v/>
      </c>
      <c r="W1857" s="272"/>
      <c r="X1857" s="272"/>
      <c r="Y1857" s="272"/>
      <c r="Z1857" s="602" t="str">
        <f t="shared" si="450"/>
        <v/>
      </c>
      <c r="AA1857" s="602"/>
      <c r="AB1857" s="603"/>
    </row>
    <row r="1858" spans="1:62" ht="15.75" customHeight="1">
      <c r="A1858" s="123" t="str">
        <f t="shared" si="445"/>
        <v>×</v>
      </c>
      <c r="B1858" s="53"/>
      <c r="I1858" s="604" t="str">
        <f t="shared" si="446"/>
        <v/>
      </c>
      <c r="J1858" s="388"/>
      <c r="K1858" s="388"/>
      <c r="L1858" s="605" t="str">
        <f t="shared" si="447"/>
        <v/>
      </c>
      <c r="M1858" s="605"/>
      <c r="N1858" s="605"/>
      <c r="O1858" s="274" t="str">
        <f t="shared" si="448"/>
        <v/>
      </c>
      <c r="P1858" s="274"/>
      <c r="Q1858" s="274"/>
      <c r="R1858" s="274"/>
      <c r="S1858" s="607" t="str">
        <f t="shared" si="449"/>
        <v/>
      </c>
      <c r="T1858" s="607"/>
      <c r="U1858" s="607"/>
      <c r="V1858" s="274" t="str">
        <f t="shared" si="451"/>
        <v/>
      </c>
      <c r="W1858" s="274"/>
      <c r="X1858" s="274"/>
      <c r="Y1858" s="274"/>
      <c r="Z1858" s="607" t="str">
        <f t="shared" si="450"/>
        <v/>
      </c>
      <c r="AA1858" s="607"/>
      <c r="AB1858" s="608"/>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85" t="s">
        <v>568</v>
      </c>
      <c r="W1859" s="385"/>
      <c r="X1859" s="103" t="s">
        <v>26</v>
      </c>
      <c r="Y1859" s="439">
        <f>杭先端径*0.1</f>
        <v>0.1</v>
      </c>
      <c r="Z1859" s="439"/>
      <c r="AA1859" s="439"/>
      <c r="AB1859" s="62" t="s">
        <v>427</v>
      </c>
      <c r="AC1859" s="22" t="s">
        <v>154</v>
      </c>
    </row>
    <row r="1860" spans="1:62" s="100" customFormat="1" ht="15.75" customHeight="1">
      <c r="A1860" s="117" t="str">
        <f t="shared" si="452"/>
        <v>×</v>
      </c>
      <c r="B1860" s="100" t="s">
        <v>588</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456" t="s">
        <v>569</v>
      </c>
      <c r="J1862" s="302"/>
      <c r="K1862" s="302"/>
      <c r="L1862" s="302"/>
      <c r="M1862" s="302"/>
      <c r="N1862" s="302"/>
      <c r="O1862" s="302"/>
      <c r="P1862" s="302"/>
      <c r="Q1862" s="302"/>
      <c r="R1862" s="302"/>
      <c r="S1862" s="302"/>
      <c r="T1862" s="302"/>
      <c r="U1862" s="302"/>
      <c r="V1862" s="302"/>
      <c r="W1862" s="302"/>
      <c r="X1862" s="302"/>
      <c r="Y1862" s="302"/>
      <c r="Z1862" s="302"/>
      <c r="AA1862" s="302"/>
      <c r="AB1862" s="595"/>
    </row>
    <row r="1863" spans="1:62" s="54" customFormat="1" ht="15.75" customHeight="1">
      <c r="A1863" s="117" t="str">
        <f t="shared" si="452"/>
        <v>×</v>
      </c>
      <c r="B1863" s="100"/>
      <c r="I1863" s="403" t="s">
        <v>77</v>
      </c>
      <c r="J1863" s="355"/>
      <c r="K1863" s="355"/>
      <c r="L1863" s="588" t="s">
        <v>186</v>
      </c>
      <c r="M1863" s="589"/>
      <c r="N1863" s="589"/>
      <c r="O1863" s="230" t="s">
        <v>561</v>
      </c>
      <c r="P1863" s="230"/>
      <c r="Q1863" s="230"/>
      <c r="R1863" s="230"/>
      <c r="S1863" s="230"/>
      <c r="T1863" s="230"/>
      <c r="U1863" s="230"/>
      <c r="V1863" s="230" t="s">
        <v>562</v>
      </c>
      <c r="W1863" s="230"/>
      <c r="X1863" s="230"/>
      <c r="Y1863" s="230"/>
      <c r="Z1863" s="230"/>
      <c r="AA1863" s="230"/>
      <c r="AB1863" s="386"/>
    </row>
    <row r="1864" spans="1:62" s="54" customFormat="1" ht="15.75" customHeight="1">
      <c r="A1864" s="117" t="str">
        <f t="shared" si="452"/>
        <v>×</v>
      </c>
      <c r="B1864" s="100"/>
      <c r="I1864" s="403"/>
      <c r="J1864" s="355"/>
      <c r="K1864" s="355"/>
      <c r="L1864" s="588"/>
      <c r="M1864" s="589"/>
      <c r="N1864" s="589"/>
      <c r="O1864" s="355" t="s">
        <v>560</v>
      </c>
      <c r="P1864" s="355"/>
      <c r="Q1864" s="355"/>
      <c r="R1864" s="355"/>
      <c r="S1864" s="475" t="s">
        <v>525</v>
      </c>
      <c r="T1864" s="475"/>
      <c r="U1864" s="475"/>
      <c r="V1864" s="355" t="s">
        <v>560</v>
      </c>
      <c r="W1864" s="355"/>
      <c r="X1864" s="355"/>
      <c r="Y1864" s="355"/>
      <c r="Z1864" s="475" t="s">
        <v>526</v>
      </c>
      <c r="AA1864" s="475"/>
      <c r="AB1864" s="481"/>
    </row>
    <row r="1865" spans="1:62" s="54" customFormat="1" ht="15.75" customHeight="1">
      <c r="A1865" s="117" t="str">
        <f t="shared" si="452"/>
        <v>×</v>
      </c>
      <c r="B1865" s="100"/>
      <c r="I1865" s="300"/>
      <c r="J1865" s="246"/>
      <c r="K1865" s="246"/>
      <c r="L1865" s="303"/>
      <c r="M1865" s="303"/>
      <c r="N1865" s="303"/>
      <c r="O1865" s="246"/>
      <c r="P1865" s="246"/>
      <c r="Q1865" s="246"/>
      <c r="R1865" s="246"/>
      <c r="S1865" s="477"/>
      <c r="T1865" s="477"/>
      <c r="U1865" s="477"/>
      <c r="V1865" s="246"/>
      <c r="W1865" s="246"/>
      <c r="X1865" s="246"/>
      <c r="Y1865" s="246"/>
      <c r="Z1865" s="477"/>
      <c r="AA1865" s="477"/>
      <c r="AB1865" s="482"/>
    </row>
    <row r="1866" spans="1:62" s="54" customFormat="1" ht="15.75" customHeight="1">
      <c r="A1866" s="123" t="str">
        <f t="shared" ref="A1866:A1881" si="453">IF(液状化L1の有無="",IF(I1866="","×",""),"×")</f>
        <v>×</v>
      </c>
      <c r="B1866" s="53"/>
      <c r="I1866" s="587">
        <f t="shared" ref="I1866:I1881" si="454">IF(U675="","",U675)</f>
        <v>2</v>
      </c>
      <c r="J1866" s="374"/>
      <c r="K1866" s="374"/>
      <c r="L1866" s="590">
        <f t="shared" ref="L1866:L1881" si="455">IF(AB675="","",AB675)</f>
        <v>3.4200000762939453</v>
      </c>
      <c r="M1866" s="590"/>
      <c r="N1866" s="590"/>
      <c r="O1866" s="413">
        <f t="shared" ref="O1866:O1881" si="456">AE675</f>
        <v>0</v>
      </c>
      <c r="P1866" s="413"/>
      <c r="Q1866" s="413"/>
      <c r="R1866" s="413"/>
      <c r="S1866" s="609">
        <f t="shared" ref="S1866:S1881" si="457">AD1613</f>
        <v>0</v>
      </c>
      <c r="T1866" s="609"/>
      <c r="U1866" s="609"/>
      <c r="V1866" s="413">
        <f t="shared" ref="V1866:V1881" si="458">IF(O1866="","",IF(O1866=0,0,ROUND((Z1866-S1866)/(Y$1882-(S1866/O1866)),0)))</f>
        <v>0</v>
      </c>
      <c r="W1866" s="413"/>
      <c r="X1866" s="413"/>
      <c r="Y1866" s="413"/>
      <c r="Z1866" s="609">
        <f t="shared" ref="Z1866:Z1881" si="459">AG1613</f>
        <v>0</v>
      </c>
      <c r="AA1866" s="609"/>
      <c r="AB1866" s="610"/>
      <c r="AD1866" s="22"/>
      <c r="AE1866" s="22"/>
      <c r="AF1866" s="22"/>
      <c r="AG1866" s="22"/>
      <c r="AH1866" s="22"/>
      <c r="AI1866" s="22"/>
    </row>
    <row r="1867" spans="1:62" s="54" customFormat="1" ht="15.75" customHeight="1">
      <c r="A1867" s="123" t="str">
        <f t="shared" si="453"/>
        <v>×</v>
      </c>
      <c r="B1867" s="53"/>
      <c r="F1867" s="53"/>
      <c r="G1867" s="53"/>
      <c r="H1867" s="55"/>
      <c r="I1867" s="592">
        <f t="shared" si="454"/>
        <v>3</v>
      </c>
      <c r="J1867" s="342"/>
      <c r="K1867" s="342"/>
      <c r="L1867" s="593">
        <f t="shared" si="455"/>
        <v>3.1500000953674316</v>
      </c>
      <c r="M1867" s="593"/>
      <c r="N1867" s="593"/>
      <c r="O1867" s="272">
        <f t="shared" si="456"/>
        <v>0</v>
      </c>
      <c r="P1867" s="272"/>
      <c r="Q1867" s="272"/>
      <c r="R1867" s="272"/>
      <c r="S1867" s="602">
        <f t="shared" si="457"/>
        <v>0</v>
      </c>
      <c r="T1867" s="602"/>
      <c r="U1867" s="602"/>
      <c r="V1867" s="272">
        <f t="shared" si="458"/>
        <v>0</v>
      </c>
      <c r="W1867" s="272"/>
      <c r="X1867" s="272"/>
      <c r="Y1867" s="272"/>
      <c r="Z1867" s="602">
        <f t="shared" si="459"/>
        <v>0</v>
      </c>
      <c r="AA1867" s="602"/>
      <c r="AB1867" s="603"/>
      <c r="AD1867" s="22"/>
      <c r="AE1867" s="22"/>
      <c r="AF1867" s="22"/>
      <c r="AG1867" s="22"/>
      <c r="AH1867" s="22"/>
      <c r="AI1867" s="22"/>
    </row>
    <row r="1868" spans="1:62" ht="15.75" customHeight="1">
      <c r="A1868" s="123" t="str">
        <f t="shared" si="453"/>
        <v>×</v>
      </c>
      <c r="B1868" s="53"/>
      <c r="I1868" s="592">
        <f t="shared" si="454"/>
        <v>4</v>
      </c>
      <c r="J1868" s="342"/>
      <c r="K1868" s="342"/>
      <c r="L1868" s="593">
        <f t="shared" si="455"/>
        <v>0.83000040054321289</v>
      </c>
      <c r="M1868" s="593"/>
      <c r="N1868" s="593"/>
      <c r="O1868" s="272">
        <f t="shared" si="456"/>
        <v>0</v>
      </c>
      <c r="P1868" s="272"/>
      <c r="Q1868" s="272"/>
      <c r="R1868" s="272"/>
      <c r="S1868" s="602">
        <f t="shared" si="457"/>
        <v>0</v>
      </c>
      <c r="T1868" s="602"/>
      <c r="U1868" s="602"/>
      <c r="V1868" s="272">
        <f t="shared" si="458"/>
        <v>0</v>
      </c>
      <c r="W1868" s="272"/>
      <c r="X1868" s="272"/>
      <c r="Y1868" s="272"/>
      <c r="Z1868" s="602">
        <f t="shared" si="459"/>
        <v>0</v>
      </c>
      <c r="AA1868" s="602"/>
      <c r="AB1868" s="603"/>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592">
        <f t="shared" si="454"/>
        <v>4</v>
      </c>
      <c r="J1869" s="342"/>
      <c r="K1869" s="342"/>
      <c r="L1869" s="593">
        <f t="shared" si="455"/>
        <v>4.1699995994567871</v>
      </c>
      <c r="M1869" s="593"/>
      <c r="N1869" s="593"/>
      <c r="O1869" s="272">
        <f t="shared" si="456"/>
        <v>9047.7868423386044</v>
      </c>
      <c r="P1869" s="272"/>
      <c r="Q1869" s="272"/>
      <c r="R1869" s="272"/>
      <c r="S1869" s="602">
        <f t="shared" si="457"/>
        <v>59.6</v>
      </c>
      <c r="T1869" s="602"/>
      <c r="U1869" s="602"/>
      <c r="V1869" s="272">
        <f t="shared" si="458"/>
        <v>106</v>
      </c>
      <c r="W1869" s="272"/>
      <c r="X1869" s="272"/>
      <c r="Y1869" s="272"/>
      <c r="Z1869" s="602">
        <f t="shared" si="459"/>
        <v>69.5</v>
      </c>
      <c r="AA1869" s="602"/>
      <c r="AB1869" s="603"/>
    </row>
    <row r="1870" spans="1:62" ht="15.75" customHeight="1">
      <c r="A1870" s="123" t="str">
        <f t="shared" si="453"/>
        <v>×</v>
      </c>
      <c r="B1870" s="53"/>
      <c r="I1870" s="592">
        <f t="shared" si="454"/>
        <v>5</v>
      </c>
      <c r="J1870" s="342"/>
      <c r="K1870" s="342"/>
      <c r="L1870" s="593">
        <f t="shared" si="455"/>
        <v>5</v>
      </c>
      <c r="M1870" s="593"/>
      <c r="N1870" s="593"/>
      <c r="O1870" s="272">
        <f t="shared" si="456"/>
        <v>9047.7868423386044</v>
      </c>
      <c r="P1870" s="272"/>
      <c r="Q1870" s="272"/>
      <c r="R1870" s="272"/>
      <c r="S1870" s="602">
        <f t="shared" si="457"/>
        <v>120.6</v>
      </c>
      <c r="T1870" s="602"/>
      <c r="U1870" s="602"/>
      <c r="V1870" s="272">
        <f t="shared" si="458"/>
        <v>232</v>
      </c>
      <c r="W1870" s="272"/>
      <c r="X1870" s="272"/>
      <c r="Y1870" s="272"/>
      <c r="Z1870" s="602">
        <f t="shared" si="459"/>
        <v>140.69999999999999</v>
      </c>
      <c r="AA1870" s="602"/>
      <c r="AB1870" s="603"/>
    </row>
    <row r="1871" spans="1:62" ht="15.75" customHeight="1">
      <c r="A1871" s="123" t="str">
        <f t="shared" si="453"/>
        <v>×</v>
      </c>
      <c r="B1871" s="53"/>
      <c r="I1871" s="592">
        <f t="shared" si="454"/>
        <v>6</v>
      </c>
      <c r="J1871" s="342"/>
      <c r="K1871" s="342"/>
      <c r="L1871" s="593">
        <f t="shared" si="455"/>
        <v>5.1999998092651367</v>
      </c>
      <c r="M1871" s="593"/>
      <c r="N1871" s="593"/>
      <c r="O1871" s="272">
        <f t="shared" si="456"/>
        <v>9047.7868423386044</v>
      </c>
      <c r="P1871" s="272"/>
      <c r="Q1871" s="272"/>
      <c r="R1871" s="272"/>
      <c r="S1871" s="602">
        <f t="shared" si="457"/>
        <v>183.2</v>
      </c>
      <c r="T1871" s="602"/>
      <c r="U1871" s="602"/>
      <c r="V1871" s="272">
        <f t="shared" si="458"/>
        <v>384</v>
      </c>
      <c r="W1871" s="272"/>
      <c r="X1871" s="272"/>
      <c r="Y1871" s="272"/>
      <c r="Z1871" s="602">
        <f t="shared" si="459"/>
        <v>213.8</v>
      </c>
      <c r="AA1871" s="602"/>
      <c r="AB1871" s="603"/>
    </row>
    <row r="1872" spans="1:62" ht="15.75" customHeight="1">
      <c r="A1872" s="123" t="str">
        <f t="shared" si="453"/>
        <v>×</v>
      </c>
      <c r="B1872" s="53"/>
      <c r="I1872" s="592">
        <f t="shared" si="454"/>
        <v>7</v>
      </c>
      <c r="J1872" s="342"/>
      <c r="K1872" s="342"/>
      <c r="L1872" s="593">
        <f t="shared" si="455"/>
        <v>2.5499999523162842</v>
      </c>
      <c r="M1872" s="593"/>
      <c r="N1872" s="593"/>
      <c r="O1872" s="272">
        <f t="shared" si="456"/>
        <v>25509.732347149122</v>
      </c>
      <c r="P1872" s="272"/>
      <c r="Q1872" s="272"/>
      <c r="R1872" s="272"/>
      <c r="S1872" s="602">
        <f t="shared" si="457"/>
        <v>48.3</v>
      </c>
      <c r="T1872" s="602"/>
      <c r="U1872" s="602"/>
      <c r="V1872" s="272">
        <f t="shared" si="458"/>
        <v>82</v>
      </c>
      <c r="W1872" s="272"/>
      <c r="X1872" s="272"/>
      <c r="Y1872" s="272"/>
      <c r="Z1872" s="602">
        <f t="shared" si="459"/>
        <v>56.3</v>
      </c>
      <c r="AA1872" s="602"/>
      <c r="AB1872" s="603"/>
    </row>
    <row r="1873" spans="1:62" ht="15.75" customHeight="1">
      <c r="A1873" s="123" t="str">
        <f t="shared" si="453"/>
        <v>×</v>
      </c>
      <c r="B1873" s="53"/>
      <c r="I1873" s="592">
        <f t="shared" si="454"/>
        <v>8</v>
      </c>
      <c r="J1873" s="342"/>
      <c r="K1873" s="342"/>
      <c r="L1873" s="593">
        <f t="shared" si="455"/>
        <v>3.7799999713897705</v>
      </c>
      <c r="M1873" s="593"/>
      <c r="N1873" s="593"/>
      <c r="O1873" s="272">
        <f t="shared" si="456"/>
        <v>19415.042599184922</v>
      </c>
      <c r="P1873" s="272"/>
      <c r="Q1873" s="272"/>
      <c r="R1873" s="272"/>
      <c r="S1873" s="602">
        <f t="shared" si="457"/>
        <v>149.30000000000001</v>
      </c>
      <c r="T1873" s="602"/>
      <c r="U1873" s="602"/>
      <c r="V1873" s="272">
        <f t="shared" si="458"/>
        <v>270</v>
      </c>
      <c r="W1873" s="272"/>
      <c r="X1873" s="272"/>
      <c r="Y1873" s="272"/>
      <c r="Z1873" s="602">
        <f t="shared" si="459"/>
        <v>174.2</v>
      </c>
      <c r="AA1873" s="602"/>
      <c r="AB1873" s="603"/>
    </row>
    <row r="1874" spans="1:62" ht="15.75" customHeight="1">
      <c r="A1874" s="123" t="str">
        <f t="shared" si="453"/>
        <v>×</v>
      </c>
      <c r="B1874" s="53"/>
      <c r="I1874" s="592">
        <f t="shared" si="454"/>
        <v>9</v>
      </c>
      <c r="J1874" s="342"/>
      <c r="K1874" s="342"/>
      <c r="L1874" s="593">
        <f t="shared" si="455"/>
        <v>1.8999999761581421</v>
      </c>
      <c r="M1874" s="593"/>
      <c r="N1874" s="593"/>
      <c r="O1874" s="272">
        <f t="shared" si="456"/>
        <v>66601.764256103619</v>
      </c>
      <c r="P1874" s="272"/>
      <c r="Q1874" s="272"/>
      <c r="R1874" s="272"/>
      <c r="S1874" s="602">
        <f t="shared" si="457"/>
        <v>565.5</v>
      </c>
      <c r="T1874" s="602"/>
      <c r="U1874" s="602"/>
      <c r="V1874" s="272">
        <f t="shared" si="458"/>
        <v>1029</v>
      </c>
      <c r="W1874" s="272"/>
      <c r="X1874" s="272"/>
      <c r="Y1874" s="272"/>
      <c r="Z1874" s="602">
        <f t="shared" si="459"/>
        <v>659.7</v>
      </c>
      <c r="AA1874" s="602"/>
      <c r="AB1874" s="603"/>
    </row>
    <row r="1875" spans="1:62" ht="15.75" customHeight="1">
      <c r="A1875" s="123" t="str">
        <f t="shared" si="453"/>
        <v>×</v>
      </c>
      <c r="B1875" s="53"/>
      <c r="I1875" s="592" t="str">
        <f t="shared" si="454"/>
        <v/>
      </c>
      <c r="J1875" s="342"/>
      <c r="K1875" s="342"/>
      <c r="L1875" s="593" t="str">
        <f t="shared" si="455"/>
        <v/>
      </c>
      <c r="M1875" s="593"/>
      <c r="N1875" s="593"/>
      <c r="O1875" s="272" t="str">
        <f t="shared" si="456"/>
        <v/>
      </c>
      <c r="P1875" s="272"/>
      <c r="Q1875" s="272"/>
      <c r="R1875" s="272"/>
      <c r="S1875" s="602" t="str">
        <f t="shared" si="457"/>
        <v/>
      </c>
      <c r="T1875" s="602"/>
      <c r="U1875" s="602"/>
      <c r="V1875" s="272" t="str">
        <f t="shared" si="458"/>
        <v/>
      </c>
      <c r="W1875" s="272"/>
      <c r="X1875" s="272"/>
      <c r="Y1875" s="272"/>
      <c r="Z1875" s="602" t="str">
        <f t="shared" si="459"/>
        <v/>
      </c>
      <c r="AA1875" s="602"/>
      <c r="AB1875" s="603"/>
    </row>
    <row r="1876" spans="1:62" ht="15.75" customHeight="1">
      <c r="A1876" s="123" t="str">
        <f t="shared" si="453"/>
        <v>×</v>
      </c>
      <c r="B1876" s="53"/>
      <c r="I1876" s="592" t="str">
        <f t="shared" si="454"/>
        <v/>
      </c>
      <c r="J1876" s="342"/>
      <c r="K1876" s="342"/>
      <c r="L1876" s="593" t="str">
        <f t="shared" si="455"/>
        <v/>
      </c>
      <c r="M1876" s="593"/>
      <c r="N1876" s="593"/>
      <c r="O1876" s="272" t="str">
        <f t="shared" si="456"/>
        <v/>
      </c>
      <c r="P1876" s="272"/>
      <c r="Q1876" s="272"/>
      <c r="R1876" s="272"/>
      <c r="S1876" s="602" t="str">
        <f t="shared" si="457"/>
        <v/>
      </c>
      <c r="T1876" s="602"/>
      <c r="U1876" s="602"/>
      <c r="V1876" s="272" t="str">
        <f t="shared" si="458"/>
        <v/>
      </c>
      <c r="W1876" s="272"/>
      <c r="X1876" s="272"/>
      <c r="Y1876" s="272"/>
      <c r="Z1876" s="602" t="str">
        <f t="shared" si="459"/>
        <v/>
      </c>
      <c r="AA1876" s="602"/>
      <c r="AB1876" s="603"/>
    </row>
    <row r="1877" spans="1:62" ht="15.75" customHeight="1">
      <c r="A1877" s="123" t="str">
        <f t="shared" si="453"/>
        <v>×</v>
      </c>
      <c r="B1877" s="53"/>
      <c r="I1877" s="592" t="str">
        <f t="shared" si="454"/>
        <v/>
      </c>
      <c r="J1877" s="342"/>
      <c r="K1877" s="342"/>
      <c r="L1877" s="593" t="str">
        <f t="shared" si="455"/>
        <v/>
      </c>
      <c r="M1877" s="593"/>
      <c r="N1877" s="593"/>
      <c r="O1877" s="272" t="str">
        <f t="shared" si="456"/>
        <v/>
      </c>
      <c r="P1877" s="272"/>
      <c r="Q1877" s="272"/>
      <c r="R1877" s="272"/>
      <c r="S1877" s="602" t="str">
        <f t="shared" si="457"/>
        <v/>
      </c>
      <c r="T1877" s="602"/>
      <c r="U1877" s="602"/>
      <c r="V1877" s="272" t="str">
        <f t="shared" si="458"/>
        <v/>
      </c>
      <c r="W1877" s="272"/>
      <c r="X1877" s="272"/>
      <c r="Y1877" s="272"/>
      <c r="Z1877" s="602" t="str">
        <f t="shared" si="459"/>
        <v/>
      </c>
      <c r="AA1877" s="602"/>
      <c r="AB1877" s="603"/>
    </row>
    <row r="1878" spans="1:62" ht="15.75" customHeight="1">
      <c r="A1878" s="123" t="str">
        <f t="shared" si="453"/>
        <v>×</v>
      </c>
      <c r="B1878" s="53"/>
      <c r="I1878" s="592" t="str">
        <f t="shared" si="454"/>
        <v/>
      </c>
      <c r="J1878" s="342"/>
      <c r="K1878" s="342"/>
      <c r="L1878" s="593" t="str">
        <f t="shared" si="455"/>
        <v/>
      </c>
      <c r="M1878" s="593"/>
      <c r="N1878" s="593"/>
      <c r="O1878" s="272" t="str">
        <f t="shared" si="456"/>
        <v/>
      </c>
      <c r="P1878" s="272"/>
      <c r="Q1878" s="272"/>
      <c r="R1878" s="272"/>
      <c r="S1878" s="602" t="str">
        <f t="shared" si="457"/>
        <v/>
      </c>
      <c r="T1878" s="602"/>
      <c r="U1878" s="602"/>
      <c r="V1878" s="272" t="str">
        <f t="shared" si="458"/>
        <v/>
      </c>
      <c r="W1878" s="272"/>
      <c r="X1878" s="272"/>
      <c r="Y1878" s="272"/>
      <c r="Z1878" s="602" t="str">
        <f t="shared" si="459"/>
        <v/>
      </c>
      <c r="AA1878" s="602"/>
      <c r="AB1878" s="603"/>
    </row>
    <row r="1879" spans="1:62" ht="15.75" customHeight="1">
      <c r="A1879" s="123" t="str">
        <f t="shared" si="453"/>
        <v>×</v>
      </c>
      <c r="B1879" s="53"/>
      <c r="I1879" s="592" t="str">
        <f t="shared" si="454"/>
        <v/>
      </c>
      <c r="J1879" s="342"/>
      <c r="K1879" s="342"/>
      <c r="L1879" s="593" t="str">
        <f t="shared" si="455"/>
        <v/>
      </c>
      <c r="M1879" s="593"/>
      <c r="N1879" s="593"/>
      <c r="O1879" s="272" t="str">
        <f t="shared" si="456"/>
        <v/>
      </c>
      <c r="P1879" s="272"/>
      <c r="Q1879" s="272"/>
      <c r="R1879" s="272"/>
      <c r="S1879" s="602" t="str">
        <f t="shared" si="457"/>
        <v/>
      </c>
      <c r="T1879" s="602"/>
      <c r="U1879" s="602"/>
      <c r="V1879" s="272" t="str">
        <f t="shared" si="458"/>
        <v/>
      </c>
      <c r="W1879" s="272"/>
      <c r="X1879" s="272"/>
      <c r="Y1879" s="272"/>
      <c r="Z1879" s="602" t="str">
        <f t="shared" si="459"/>
        <v/>
      </c>
      <c r="AA1879" s="602"/>
      <c r="AB1879" s="603"/>
    </row>
    <row r="1880" spans="1:62" ht="15.75" customHeight="1">
      <c r="A1880" s="123" t="str">
        <f t="shared" si="453"/>
        <v>×</v>
      </c>
      <c r="B1880" s="53"/>
      <c r="I1880" s="592" t="str">
        <f t="shared" si="454"/>
        <v/>
      </c>
      <c r="J1880" s="342"/>
      <c r="K1880" s="342"/>
      <c r="L1880" s="593" t="str">
        <f t="shared" si="455"/>
        <v/>
      </c>
      <c r="M1880" s="593"/>
      <c r="N1880" s="593"/>
      <c r="O1880" s="272" t="str">
        <f t="shared" si="456"/>
        <v/>
      </c>
      <c r="P1880" s="272"/>
      <c r="Q1880" s="272"/>
      <c r="R1880" s="272"/>
      <c r="S1880" s="602" t="str">
        <f t="shared" si="457"/>
        <v/>
      </c>
      <c r="T1880" s="602"/>
      <c r="U1880" s="602"/>
      <c r="V1880" s="272" t="str">
        <f t="shared" si="458"/>
        <v/>
      </c>
      <c r="W1880" s="272"/>
      <c r="X1880" s="272"/>
      <c r="Y1880" s="272"/>
      <c r="Z1880" s="602" t="str">
        <f t="shared" si="459"/>
        <v/>
      </c>
      <c r="AA1880" s="602"/>
      <c r="AB1880" s="603"/>
    </row>
    <row r="1881" spans="1:62" ht="15.75" customHeight="1">
      <c r="A1881" s="123" t="str">
        <f t="shared" si="453"/>
        <v>×</v>
      </c>
      <c r="B1881" s="53"/>
      <c r="I1881" s="604" t="str">
        <f t="shared" si="454"/>
        <v/>
      </c>
      <c r="J1881" s="388"/>
      <c r="K1881" s="388"/>
      <c r="L1881" s="605" t="str">
        <f t="shared" si="455"/>
        <v/>
      </c>
      <c r="M1881" s="605"/>
      <c r="N1881" s="605"/>
      <c r="O1881" s="274" t="str">
        <f t="shared" si="456"/>
        <v/>
      </c>
      <c r="P1881" s="274"/>
      <c r="Q1881" s="274"/>
      <c r="R1881" s="274"/>
      <c r="S1881" s="607" t="str">
        <f t="shared" si="457"/>
        <v/>
      </c>
      <c r="T1881" s="607"/>
      <c r="U1881" s="607"/>
      <c r="V1881" s="274" t="str">
        <f t="shared" si="458"/>
        <v/>
      </c>
      <c r="W1881" s="274"/>
      <c r="X1881" s="274"/>
      <c r="Y1881" s="274"/>
      <c r="Z1881" s="607" t="str">
        <f t="shared" si="459"/>
        <v/>
      </c>
      <c r="AA1881" s="607"/>
      <c r="AB1881" s="608"/>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385" t="s">
        <v>568</v>
      </c>
      <c r="W1882" s="385"/>
      <c r="X1882" s="103" t="s">
        <v>26</v>
      </c>
      <c r="Y1882" s="439">
        <f>杭先端径*0.1</f>
        <v>0.1</v>
      </c>
      <c r="Z1882" s="439"/>
      <c r="AA1882" s="439"/>
      <c r="AB1882" s="62" t="s">
        <v>427</v>
      </c>
      <c r="AC1882" s="22" t="s">
        <v>154</v>
      </c>
    </row>
    <row r="1883" spans="1:62" ht="15.75" customHeight="1">
      <c r="A1883" s="116" t="str">
        <f t="shared" ref="A1883:A1889" si="460">IF(液状化L2の有無="","","×")</f>
        <v/>
      </c>
      <c r="B1883" s="100" t="s">
        <v>588</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456" t="s">
        <v>428</v>
      </c>
      <c r="J1886" s="302"/>
      <c r="K1886" s="302"/>
      <c r="L1886" s="302"/>
      <c r="M1886" s="302"/>
      <c r="N1886" s="302"/>
      <c r="O1886" s="302"/>
      <c r="P1886" s="302"/>
      <c r="Q1886" s="302"/>
      <c r="R1886" s="302"/>
      <c r="S1886" s="302"/>
      <c r="T1886" s="302"/>
      <c r="U1886" s="302"/>
      <c r="V1886" s="302"/>
      <c r="W1886" s="302"/>
      <c r="X1886" s="302"/>
      <c r="Y1886" s="302"/>
      <c r="Z1886" s="302"/>
      <c r="AA1886" s="302"/>
      <c r="AB1886" s="595"/>
    </row>
    <row r="1887" spans="1:62" s="54" customFormat="1" ht="15.75" customHeight="1">
      <c r="A1887" s="116" t="str">
        <f t="shared" si="460"/>
        <v/>
      </c>
      <c r="B1887" s="100"/>
      <c r="I1887" s="403" t="s">
        <v>77</v>
      </c>
      <c r="J1887" s="355"/>
      <c r="K1887" s="355"/>
      <c r="L1887" s="588" t="s">
        <v>186</v>
      </c>
      <c r="M1887" s="589"/>
      <c r="N1887" s="589"/>
      <c r="O1887" s="230" t="s">
        <v>561</v>
      </c>
      <c r="P1887" s="230"/>
      <c r="Q1887" s="230"/>
      <c r="R1887" s="230"/>
      <c r="S1887" s="230"/>
      <c r="T1887" s="230"/>
      <c r="U1887" s="230"/>
      <c r="V1887" s="230" t="s">
        <v>562</v>
      </c>
      <c r="W1887" s="230"/>
      <c r="X1887" s="230"/>
      <c r="Y1887" s="230"/>
      <c r="Z1887" s="230"/>
      <c r="AA1887" s="230"/>
      <c r="AB1887" s="386"/>
    </row>
    <row r="1888" spans="1:62" s="54" customFormat="1" ht="15.75" customHeight="1">
      <c r="A1888" s="116" t="str">
        <f t="shared" si="460"/>
        <v/>
      </c>
      <c r="B1888" s="100"/>
      <c r="I1888" s="403"/>
      <c r="J1888" s="355"/>
      <c r="K1888" s="355"/>
      <c r="L1888" s="588"/>
      <c r="M1888" s="589"/>
      <c r="N1888" s="589"/>
      <c r="O1888" s="355" t="s">
        <v>560</v>
      </c>
      <c r="P1888" s="355"/>
      <c r="Q1888" s="355"/>
      <c r="R1888" s="355"/>
      <c r="S1888" s="475" t="s">
        <v>525</v>
      </c>
      <c r="T1888" s="475"/>
      <c r="U1888" s="475"/>
      <c r="V1888" s="355" t="s">
        <v>560</v>
      </c>
      <c r="W1888" s="355"/>
      <c r="X1888" s="355"/>
      <c r="Y1888" s="355"/>
      <c r="Z1888" s="475" t="s">
        <v>526</v>
      </c>
      <c r="AA1888" s="475"/>
      <c r="AB1888" s="481"/>
    </row>
    <row r="1889" spans="1:62" s="54" customFormat="1" ht="15.75" customHeight="1">
      <c r="A1889" s="116" t="str">
        <f t="shared" si="460"/>
        <v/>
      </c>
      <c r="B1889" s="100"/>
      <c r="I1889" s="300"/>
      <c r="J1889" s="246"/>
      <c r="K1889" s="246"/>
      <c r="L1889" s="303"/>
      <c r="M1889" s="303"/>
      <c r="N1889" s="303"/>
      <c r="O1889" s="246"/>
      <c r="P1889" s="246"/>
      <c r="Q1889" s="246"/>
      <c r="R1889" s="246"/>
      <c r="S1889" s="477"/>
      <c r="T1889" s="477"/>
      <c r="U1889" s="477"/>
      <c r="V1889" s="246"/>
      <c r="W1889" s="246"/>
      <c r="X1889" s="246"/>
      <c r="Y1889" s="246"/>
      <c r="Z1889" s="477"/>
      <c r="AA1889" s="477"/>
      <c r="AB1889" s="482"/>
    </row>
    <row r="1890" spans="1:62" s="54" customFormat="1" ht="15.75" customHeight="1">
      <c r="A1890" s="125" t="str">
        <f t="shared" ref="A1890:A1905" si="461">IF(液状化L2の有無="",IF(I1890="","×",""),"×")</f>
        <v/>
      </c>
      <c r="B1890" s="53"/>
      <c r="I1890" s="587">
        <f t="shared" ref="I1890:I1905" si="462">IF(G698="","",G698)</f>
        <v>2</v>
      </c>
      <c r="J1890" s="374"/>
      <c r="K1890" s="374"/>
      <c r="L1890" s="590">
        <f t="shared" ref="L1890:L1905" si="463">IF(N698="","",N698)</f>
        <v>3.4200000762939453</v>
      </c>
      <c r="M1890" s="590"/>
      <c r="N1890" s="590"/>
      <c r="O1890" s="413">
        <f t="shared" ref="O1890:O1905" si="464">Q698</f>
        <v>0</v>
      </c>
      <c r="P1890" s="413"/>
      <c r="Q1890" s="413"/>
      <c r="R1890" s="413"/>
      <c r="S1890" s="609">
        <f t="shared" ref="S1890:S1905" si="465">O1635</f>
        <v>0</v>
      </c>
      <c r="T1890" s="609"/>
      <c r="U1890" s="609"/>
      <c r="V1890" s="413">
        <f>IF(O1890="","",IF(O1890=0,0,ROUND((Z1890-S1890)/(Y$1906-(S1890/O1890)),0)))</f>
        <v>0</v>
      </c>
      <c r="W1890" s="413"/>
      <c r="X1890" s="413"/>
      <c r="Y1890" s="413"/>
      <c r="Z1890" s="609">
        <f t="shared" ref="Z1890:Z1905" si="466">R1635</f>
        <v>0</v>
      </c>
      <c r="AA1890" s="609"/>
      <c r="AB1890" s="610"/>
      <c r="AD1890" s="22"/>
      <c r="AE1890" s="22"/>
      <c r="AF1890" s="22"/>
      <c r="AG1890" s="22"/>
      <c r="AH1890" s="22"/>
      <c r="AI1890" s="22"/>
    </row>
    <row r="1891" spans="1:62" s="54" customFormat="1" ht="15.75" customHeight="1">
      <c r="A1891" s="125" t="str">
        <f t="shared" si="461"/>
        <v/>
      </c>
      <c r="B1891" s="53"/>
      <c r="F1891" s="53"/>
      <c r="G1891" s="53"/>
      <c r="H1891" s="55"/>
      <c r="I1891" s="592">
        <f t="shared" si="462"/>
        <v>3</v>
      </c>
      <c r="J1891" s="342"/>
      <c r="K1891" s="342"/>
      <c r="L1891" s="593">
        <f t="shared" si="463"/>
        <v>3.1500000953674316</v>
      </c>
      <c r="M1891" s="593"/>
      <c r="N1891" s="593"/>
      <c r="O1891" s="272">
        <f t="shared" si="464"/>
        <v>0</v>
      </c>
      <c r="P1891" s="272"/>
      <c r="Q1891" s="272"/>
      <c r="R1891" s="272"/>
      <c r="S1891" s="602">
        <f t="shared" si="465"/>
        <v>0</v>
      </c>
      <c r="T1891" s="602"/>
      <c r="U1891" s="602"/>
      <c r="V1891" s="272">
        <f t="shared" ref="V1891:V1905" si="467">IF(O1891="","",IF(O1891=0,0,ROUND((Z1891-S1891)/(Y$1906-(S1891/O1891)),0)))</f>
        <v>0</v>
      </c>
      <c r="W1891" s="272"/>
      <c r="X1891" s="272"/>
      <c r="Y1891" s="272"/>
      <c r="Z1891" s="602">
        <f t="shared" si="466"/>
        <v>0</v>
      </c>
      <c r="AA1891" s="602"/>
      <c r="AB1891" s="603"/>
      <c r="AD1891" s="22"/>
      <c r="AE1891" s="22"/>
      <c r="AF1891" s="22"/>
      <c r="AG1891" s="22"/>
      <c r="AH1891" s="22"/>
      <c r="AI1891" s="22"/>
    </row>
    <row r="1892" spans="1:62" ht="15.75" customHeight="1">
      <c r="A1892" s="125" t="str">
        <f t="shared" si="461"/>
        <v/>
      </c>
      <c r="B1892" s="53"/>
      <c r="I1892" s="592">
        <f t="shared" si="462"/>
        <v>4</v>
      </c>
      <c r="J1892" s="342"/>
      <c r="K1892" s="342"/>
      <c r="L1892" s="593">
        <f t="shared" si="463"/>
        <v>3.7300004959106445</v>
      </c>
      <c r="M1892" s="593"/>
      <c r="N1892" s="593"/>
      <c r="O1892" s="272">
        <f t="shared" si="464"/>
        <v>0</v>
      </c>
      <c r="P1892" s="272"/>
      <c r="Q1892" s="272"/>
      <c r="R1892" s="272"/>
      <c r="S1892" s="602">
        <f t="shared" si="465"/>
        <v>0</v>
      </c>
      <c r="T1892" s="602"/>
      <c r="U1892" s="602"/>
      <c r="V1892" s="272">
        <f t="shared" si="467"/>
        <v>0</v>
      </c>
      <c r="W1892" s="272"/>
      <c r="X1892" s="272"/>
      <c r="Y1892" s="272"/>
      <c r="Z1892" s="602">
        <f t="shared" si="466"/>
        <v>0</v>
      </c>
      <c r="AA1892" s="602"/>
      <c r="AB1892" s="60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592">
        <f t="shared" si="462"/>
        <v>4</v>
      </c>
      <c r="J1893" s="342"/>
      <c r="K1893" s="342"/>
      <c r="L1893" s="593">
        <f t="shared" si="463"/>
        <v>1.2699995040893555</v>
      </c>
      <c r="M1893" s="593"/>
      <c r="N1893" s="593"/>
      <c r="O1893" s="272">
        <f t="shared" si="464"/>
        <v>9047.7868423386044</v>
      </c>
      <c r="P1893" s="272"/>
      <c r="Q1893" s="272"/>
      <c r="R1893" s="272"/>
      <c r="S1893" s="602">
        <f t="shared" si="465"/>
        <v>59.6</v>
      </c>
      <c r="T1893" s="602"/>
      <c r="U1893" s="602"/>
      <c r="V1893" s="272">
        <f t="shared" si="467"/>
        <v>106</v>
      </c>
      <c r="W1893" s="272"/>
      <c r="X1893" s="272"/>
      <c r="Y1893" s="272"/>
      <c r="Z1893" s="602">
        <f t="shared" si="466"/>
        <v>69.5</v>
      </c>
      <c r="AA1893" s="602"/>
      <c r="AB1893" s="603"/>
    </row>
    <row r="1894" spans="1:62" ht="15.75" customHeight="1">
      <c r="A1894" s="125" t="str">
        <f t="shared" si="461"/>
        <v/>
      </c>
      <c r="B1894" s="53"/>
      <c r="I1894" s="592">
        <f t="shared" si="462"/>
        <v>5</v>
      </c>
      <c r="J1894" s="342"/>
      <c r="K1894" s="342"/>
      <c r="L1894" s="593">
        <f t="shared" si="463"/>
        <v>5</v>
      </c>
      <c r="M1894" s="593"/>
      <c r="N1894" s="593"/>
      <c r="O1894" s="272">
        <f t="shared" si="464"/>
        <v>9047.7868423386044</v>
      </c>
      <c r="P1894" s="272"/>
      <c r="Q1894" s="272"/>
      <c r="R1894" s="272"/>
      <c r="S1894" s="602">
        <f t="shared" si="465"/>
        <v>120.6</v>
      </c>
      <c r="T1894" s="602"/>
      <c r="U1894" s="602"/>
      <c r="V1894" s="272">
        <f t="shared" si="467"/>
        <v>232</v>
      </c>
      <c r="W1894" s="272"/>
      <c r="X1894" s="272"/>
      <c r="Y1894" s="272"/>
      <c r="Z1894" s="602">
        <f t="shared" si="466"/>
        <v>140.69999999999999</v>
      </c>
      <c r="AA1894" s="602"/>
      <c r="AB1894" s="603"/>
    </row>
    <row r="1895" spans="1:62" ht="15.75" customHeight="1">
      <c r="A1895" s="125" t="str">
        <f t="shared" si="461"/>
        <v/>
      </c>
      <c r="B1895" s="53"/>
      <c r="I1895" s="592">
        <f t="shared" si="462"/>
        <v>6</v>
      </c>
      <c r="J1895" s="342"/>
      <c r="K1895" s="342"/>
      <c r="L1895" s="593">
        <f t="shared" si="463"/>
        <v>5.1999998092651367</v>
      </c>
      <c r="M1895" s="593"/>
      <c r="N1895" s="593"/>
      <c r="O1895" s="272">
        <f t="shared" si="464"/>
        <v>9047.7868423386044</v>
      </c>
      <c r="P1895" s="272"/>
      <c r="Q1895" s="272"/>
      <c r="R1895" s="272"/>
      <c r="S1895" s="602">
        <f t="shared" si="465"/>
        <v>183.2</v>
      </c>
      <c r="T1895" s="602"/>
      <c r="U1895" s="602"/>
      <c r="V1895" s="272">
        <f t="shared" si="467"/>
        <v>384</v>
      </c>
      <c r="W1895" s="272"/>
      <c r="X1895" s="272"/>
      <c r="Y1895" s="272"/>
      <c r="Z1895" s="602">
        <f t="shared" si="466"/>
        <v>213.8</v>
      </c>
      <c r="AA1895" s="602"/>
      <c r="AB1895" s="603"/>
    </row>
    <row r="1896" spans="1:62" ht="15.75" customHeight="1">
      <c r="A1896" s="125" t="str">
        <f t="shared" si="461"/>
        <v/>
      </c>
      <c r="B1896" s="53"/>
      <c r="I1896" s="592">
        <f t="shared" si="462"/>
        <v>7</v>
      </c>
      <c r="J1896" s="342"/>
      <c r="K1896" s="342"/>
      <c r="L1896" s="593">
        <f t="shared" si="463"/>
        <v>2.5499999523162842</v>
      </c>
      <c r="M1896" s="593"/>
      <c r="N1896" s="593"/>
      <c r="O1896" s="272">
        <f t="shared" si="464"/>
        <v>25509.732347149122</v>
      </c>
      <c r="P1896" s="272"/>
      <c r="Q1896" s="272"/>
      <c r="R1896" s="272"/>
      <c r="S1896" s="602">
        <f t="shared" si="465"/>
        <v>48.3</v>
      </c>
      <c r="T1896" s="602"/>
      <c r="U1896" s="602"/>
      <c r="V1896" s="272">
        <f t="shared" si="467"/>
        <v>82</v>
      </c>
      <c r="W1896" s="272"/>
      <c r="X1896" s="272"/>
      <c r="Y1896" s="272"/>
      <c r="Z1896" s="602">
        <f t="shared" si="466"/>
        <v>56.3</v>
      </c>
      <c r="AA1896" s="602"/>
      <c r="AB1896" s="603"/>
    </row>
    <row r="1897" spans="1:62" ht="15.75" customHeight="1">
      <c r="A1897" s="125" t="str">
        <f t="shared" si="461"/>
        <v/>
      </c>
      <c r="B1897" s="53"/>
      <c r="I1897" s="592">
        <f t="shared" si="462"/>
        <v>8</v>
      </c>
      <c r="J1897" s="342"/>
      <c r="K1897" s="342"/>
      <c r="L1897" s="593">
        <f t="shared" si="463"/>
        <v>3.7799999713897705</v>
      </c>
      <c r="M1897" s="593"/>
      <c r="N1897" s="593"/>
      <c r="O1897" s="272">
        <f t="shared" si="464"/>
        <v>19415.042599184922</v>
      </c>
      <c r="P1897" s="272"/>
      <c r="Q1897" s="272"/>
      <c r="R1897" s="272"/>
      <c r="S1897" s="602">
        <f t="shared" si="465"/>
        <v>149.30000000000001</v>
      </c>
      <c r="T1897" s="602"/>
      <c r="U1897" s="602"/>
      <c r="V1897" s="272">
        <f t="shared" si="467"/>
        <v>270</v>
      </c>
      <c r="W1897" s="272"/>
      <c r="X1897" s="272"/>
      <c r="Y1897" s="272"/>
      <c r="Z1897" s="602">
        <f t="shared" si="466"/>
        <v>174.2</v>
      </c>
      <c r="AA1897" s="602"/>
      <c r="AB1897" s="603"/>
    </row>
    <row r="1898" spans="1:62" ht="15.75" customHeight="1">
      <c r="A1898" s="125" t="str">
        <f t="shared" si="461"/>
        <v/>
      </c>
      <c r="B1898" s="53"/>
      <c r="I1898" s="592">
        <f t="shared" si="462"/>
        <v>9</v>
      </c>
      <c r="J1898" s="342"/>
      <c r="K1898" s="342"/>
      <c r="L1898" s="593">
        <f t="shared" si="463"/>
        <v>0.89999997615814209</v>
      </c>
      <c r="M1898" s="593"/>
      <c r="N1898" s="593"/>
      <c r="O1898" s="272">
        <f t="shared" si="464"/>
        <v>66601.764256103619</v>
      </c>
      <c r="P1898" s="272"/>
      <c r="Q1898" s="272"/>
      <c r="R1898" s="272"/>
      <c r="S1898" s="602">
        <f t="shared" si="465"/>
        <v>565.5</v>
      </c>
      <c r="T1898" s="602"/>
      <c r="U1898" s="602"/>
      <c r="V1898" s="272">
        <f t="shared" si="467"/>
        <v>1029</v>
      </c>
      <c r="W1898" s="272"/>
      <c r="X1898" s="272"/>
      <c r="Y1898" s="272"/>
      <c r="Z1898" s="602">
        <f t="shared" si="466"/>
        <v>659.7</v>
      </c>
      <c r="AA1898" s="602"/>
      <c r="AB1898" s="603"/>
    </row>
    <row r="1899" spans="1:62" ht="15.75" customHeight="1">
      <c r="A1899" s="125" t="str">
        <f t="shared" si="461"/>
        <v/>
      </c>
      <c r="B1899" s="53"/>
      <c r="I1899" s="592">
        <f t="shared" si="462"/>
        <v>9</v>
      </c>
      <c r="J1899" s="342"/>
      <c r="K1899" s="342"/>
      <c r="L1899" s="593">
        <f t="shared" si="463"/>
        <v>1</v>
      </c>
      <c r="M1899" s="593"/>
      <c r="N1899" s="593"/>
      <c r="O1899" s="272">
        <f t="shared" si="464"/>
        <v>0</v>
      </c>
      <c r="P1899" s="272"/>
      <c r="Q1899" s="272"/>
      <c r="R1899" s="272"/>
      <c r="S1899" s="602">
        <f t="shared" si="465"/>
        <v>0</v>
      </c>
      <c r="T1899" s="602"/>
      <c r="U1899" s="602"/>
      <c r="V1899" s="272">
        <f t="shared" si="467"/>
        <v>0</v>
      </c>
      <c r="W1899" s="272"/>
      <c r="X1899" s="272"/>
      <c r="Y1899" s="272"/>
      <c r="Z1899" s="602">
        <f t="shared" si="466"/>
        <v>0</v>
      </c>
      <c r="AA1899" s="602"/>
      <c r="AB1899" s="603"/>
    </row>
    <row r="1900" spans="1:62" ht="15.75" customHeight="1">
      <c r="A1900" s="125" t="str">
        <f t="shared" si="461"/>
        <v>×</v>
      </c>
      <c r="B1900" s="53"/>
      <c r="I1900" s="592" t="str">
        <f t="shared" si="462"/>
        <v/>
      </c>
      <c r="J1900" s="342"/>
      <c r="K1900" s="342"/>
      <c r="L1900" s="593" t="str">
        <f t="shared" si="463"/>
        <v/>
      </c>
      <c r="M1900" s="593"/>
      <c r="N1900" s="593"/>
      <c r="O1900" s="272" t="str">
        <f t="shared" si="464"/>
        <v/>
      </c>
      <c r="P1900" s="272"/>
      <c r="Q1900" s="272"/>
      <c r="R1900" s="272"/>
      <c r="S1900" s="602" t="str">
        <f t="shared" si="465"/>
        <v/>
      </c>
      <c r="T1900" s="602"/>
      <c r="U1900" s="602"/>
      <c r="V1900" s="272" t="str">
        <f t="shared" si="467"/>
        <v/>
      </c>
      <c r="W1900" s="272"/>
      <c r="X1900" s="272"/>
      <c r="Y1900" s="272"/>
      <c r="Z1900" s="602" t="str">
        <f t="shared" si="466"/>
        <v/>
      </c>
      <c r="AA1900" s="602"/>
      <c r="AB1900" s="603"/>
    </row>
    <row r="1901" spans="1:62" ht="15.75" customHeight="1">
      <c r="A1901" s="125" t="str">
        <f t="shared" si="461"/>
        <v>×</v>
      </c>
      <c r="B1901" s="53"/>
      <c r="I1901" s="592" t="str">
        <f t="shared" si="462"/>
        <v/>
      </c>
      <c r="J1901" s="342"/>
      <c r="K1901" s="342"/>
      <c r="L1901" s="593" t="str">
        <f t="shared" si="463"/>
        <v/>
      </c>
      <c r="M1901" s="593"/>
      <c r="N1901" s="593"/>
      <c r="O1901" s="272" t="str">
        <f t="shared" si="464"/>
        <v/>
      </c>
      <c r="P1901" s="272"/>
      <c r="Q1901" s="272"/>
      <c r="R1901" s="272"/>
      <c r="S1901" s="602" t="str">
        <f t="shared" si="465"/>
        <v/>
      </c>
      <c r="T1901" s="602"/>
      <c r="U1901" s="602"/>
      <c r="V1901" s="272" t="str">
        <f t="shared" si="467"/>
        <v/>
      </c>
      <c r="W1901" s="272"/>
      <c r="X1901" s="272"/>
      <c r="Y1901" s="272"/>
      <c r="Z1901" s="602" t="str">
        <f t="shared" si="466"/>
        <v/>
      </c>
      <c r="AA1901" s="602"/>
      <c r="AB1901" s="603"/>
    </row>
    <row r="1902" spans="1:62" ht="15.75" customHeight="1">
      <c r="A1902" s="125" t="str">
        <f t="shared" si="461"/>
        <v>×</v>
      </c>
      <c r="B1902" s="53"/>
      <c r="I1902" s="592" t="str">
        <f t="shared" si="462"/>
        <v/>
      </c>
      <c r="J1902" s="342"/>
      <c r="K1902" s="342"/>
      <c r="L1902" s="593" t="str">
        <f t="shared" si="463"/>
        <v/>
      </c>
      <c r="M1902" s="593"/>
      <c r="N1902" s="593"/>
      <c r="O1902" s="272" t="str">
        <f t="shared" si="464"/>
        <v/>
      </c>
      <c r="P1902" s="272"/>
      <c r="Q1902" s="272"/>
      <c r="R1902" s="272"/>
      <c r="S1902" s="602" t="str">
        <f t="shared" si="465"/>
        <v/>
      </c>
      <c r="T1902" s="602"/>
      <c r="U1902" s="602"/>
      <c r="V1902" s="272" t="str">
        <f t="shared" si="467"/>
        <v/>
      </c>
      <c r="W1902" s="272"/>
      <c r="X1902" s="272"/>
      <c r="Y1902" s="272"/>
      <c r="Z1902" s="602" t="str">
        <f t="shared" si="466"/>
        <v/>
      </c>
      <c r="AA1902" s="602"/>
      <c r="AB1902" s="603"/>
    </row>
    <row r="1903" spans="1:62" ht="15.75" customHeight="1">
      <c r="A1903" s="125" t="str">
        <f t="shared" si="461"/>
        <v>×</v>
      </c>
      <c r="B1903" s="53"/>
      <c r="I1903" s="592" t="str">
        <f t="shared" si="462"/>
        <v/>
      </c>
      <c r="J1903" s="342"/>
      <c r="K1903" s="342"/>
      <c r="L1903" s="593" t="str">
        <f t="shared" si="463"/>
        <v/>
      </c>
      <c r="M1903" s="593"/>
      <c r="N1903" s="593"/>
      <c r="O1903" s="272" t="str">
        <f t="shared" si="464"/>
        <v/>
      </c>
      <c r="P1903" s="272"/>
      <c r="Q1903" s="272"/>
      <c r="R1903" s="272"/>
      <c r="S1903" s="602" t="str">
        <f t="shared" si="465"/>
        <v/>
      </c>
      <c r="T1903" s="602"/>
      <c r="U1903" s="602"/>
      <c r="V1903" s="272" t="str">
        <f t="shared" si="467"/>
        <v/>
      </c>
      <c r="W1903" s="272"/>
      <c r="X1903" s="272"/>
      <c r="Y1903" s="272"/>
      <c r="Z1903" s="602" t="str">
        <f t="shared" si="466"/>
        <v/>
      </c>
      <c r="AA1903" s="602"/>
      <c r="AB1903" s="603"/>
    </row>
    <row r="1904" spans="1:62" ht="15.75" customHeight="1">
      <c r="A1904" s="125" t="str">
        <f t="shared" si="461"/>
        <v>×</v>
      </c>
      <c r="B1904" s="53"/>
      <c r="I1904" s="592" t="str">
        <f t="shared" si="462"/>
        <v/>
      </c>
      <c r="J1904" s="342"/>
      <c r="K1904" s="342"/>
      <c r="L1904" s="593" t="str">
        <f t="shared" si="463"/>
        <v/>
      </c>
      <c r="M1904" s="593"/>
      <c r="N1904" s="593"/>
      <c r="O1904" s="272" t="str">
        <f t="shared" si="464"/>
        <v/>
      </c>
      <c r="P1904" s="272"/>
      <c r="Q1904" s="272"/>
      <c r="R1904" s="272"/>
      <c r="S1904" s="602" t="str">
        <f t="shared" si="465"/>
        <v/>
      </c>
      <c r="T1904" s="602"/>
      <c r="U1904" s="602"/>
      <c r="V1904" s="272" t="str">
        <f t="shared" si="467"/>
        <v/>
      </c>
      <c r="W1904" s="272"/>
      <c r="X1904" s="272"/>
      <c r="Y1904" s="272"/>
      <c r="Z1904" s="602" t="str">
        <f t="shared" si="466"/>
        <v/>
      </c>
      <c r="AA1904" s="602"/>
      <c r="AB1904" s="603"/>
    </row>
    <row r="1905" spans="1:62" ht="15.75" customHeight="1">
      <c r="A1905" s="125" t="str">
        <f t="shared" si="461"/>
        <v>×</v>
      </c>
      <c r="B1905" s="53"/>
      <c r="I1905" s="604" t="str">
        <f t="shared" si="462"/>
        <v/>
      </c>
      <c r="J1905" s="388"/>
      <c r="K1905" s="388"/>
      <c r="L1905" s="605" t="str">
        <f t="shared" si="463"/>
        <v/>
      </c>
      <c r="M1905" s="605"/>
      <c r="N1905" s="605"/>
      <c r="O1905" s="274" t="str">
        <f t="shared" si="464"/>
        <v/>
      </c>
      <c r="P1905" s="274"/>
      <c r="Q1905" s="274"/>
      <c r="R1905" s="274"/>
      <c r="S1905" s="607" t="str">
        <f t="shared" si="465"/>
        <v/>
      </c>
      <c r="T1905" s="607"/>
      <c r="U1905" s="607"/>
      <c r="V1905" s="274" t="str">
        <f t="shared" si="467"/>
        <v/>
      </c>
      <c r="W1905" s="274"/>
      <c r="X1905" s="274"/>
      <c r="Y1905" s="274"/>
      <c r="Z1905" s="607" t="str">
        <f t="shared" si="466"/>
        <v/>
      </c>
      <c r="AA1905" s="607"/>
      <c r="AB1905" s="608"/>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385" t="s">
        <v>568</v>
      </c>
      <c r="W1906" s="385"/>
      <c r="X1906" s="186" t="s">
        <v>26</v>
      </c>
      <c r="Y1906" s="439">
        <f>杭先端径*0.1</f>
        <v>0.1</v>
      </c>
      <c r="Z1906" s="439"/>
      <c r="AA1906" s="439"/>
      <c r="AB1906" s="62" t="s">
        <v>427</v>
      </c>
      <c r="AC1906" s="22" t="s">
        <v>154</v>
      </c>
    </row>
    <row r="1907" spans="1:62" s="100" customFormat="1" ht="15.75" customHeight="1">
      <c r="A1907" s="116" t="str">
        <f t="shared" si="468"/>
        <v/>
      </c>
      <c r="B1907" s="100" t="s">
        <v>588</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456" t="s">
        <v>569</v>
      </c>
      <c r="J1909" s="302"/>
      <c r="K1909" s="302"/>
      <c r="L1909" s="302"/>
      <c r="M1909" s="302"/>
      <c r="N1909" s="302"/>
      <c r="O1909" s="302"/>
      <c r="P1909" s="302"/>
      <c r="Q1909" s="302"/>
      <c r="R1909" s="302"/>
      <c r="S1909" s="302"/>
      <c r="T1909" s="302"/>
      <c r="U1909" s="302"/>
      <c r="V1909" s="302"/>
      <c r="W1909" s="302"/>
      <c r="X1909" s="302"/>
      <c r="Y1909" s="302"/>
      <c r="Z1909" s="302"/>
      <c r="AA1909" s="302"/>
      <c r="AB1909" s="595"/>
    </row>
    <row r="1910" spans="1:62" s="54" customFormat="1" ht="15.75" customHeight="1">
      <c r="A1910" s="116" t="str">
        <f t="shared" si="468"/>
        <v/>
      </c>
      <c r="B1910" s="100"/>
      <c r="I1910" s="403" t="s">
        <v>77</v>
      </c>
      <c r="J1910" s="355"/>
      <c r="K1910" s="355"/>
      <c r="L1910" s="588" t="s">
        <v>186</v>
      </c>
      <c r="M1910" s="589"/>
      <c r="N1910" s="589"/>
      <c r="O1910" s="230" t="s">
        <v>561</v>
      </c>
      <c r="P1910" s="230"/>
      <c r="Q1910" s="230"/>
      <c r="R1910" s="230"/>
      <c r="S1910" s="230"/>
      <c r="T1910" s="230"/>
      <c r="U1910" s="230"/>
      <c r="V1910" s="230" t="s">
        <v>562</v>
      </c>
      <c r="W1910" s="230"/>
      <c r="X1910" s="230"/>
      <c r="Y1910" s="230"/>
      <c r="Z1910" s="230"/>
      <c r="AA1910" s="230"/>
      <c r="AB1910" s="386"/>
    </row>
    <row r="1911" spans="1:62" s="54" customFormat="1" ht="15.75" customHeight="1">
      <c r="A1911" s="116" t="str">
        <f t="shared" si="468"/>
        <v/>
      </c>
      <c r="B1911" s="100"/>
      <c r="I1911" s="403"/>
      <c r="J1911" s="355"/>
      <c r="K1911" s="355"/>
      <c r="L1911" s="588"/>
      <c r="M1911" s="589"/>
      <c r="N1911" s="589"/>
      <c r="O1911" s="355" t="s">
        <v>560</v>
      </c>
      <c r="P1911" s="355"/>
      <c r="Q1911" s="355"/>
      <c r="R1911" s="355"/>
      <c r="S1911" s="475" t="s">
        <v>525</v>
      </c>
      <c r="T1911" s="475"/>
      <c r="U1911" s="475"/>
      <c r="V1911" s="355" t="s">
        <v>560</v>
      </c>
      <c r="W1911" s="355"/>
      <c r="X1911" s="355"/>
      <c r="Y1911" s="355"/>
      <c r="Z1911" s="475" t="s">
        <v>526</v>
      </c>
      <c r="AA1911" s="475"/>
      <c r="AB1911" s="481"/>
    </row>
    <row r="1912" spans="1:62" s="54" customFormat="1" ht="15.75" customHeight="1">
      <c r="A1912" s="116" t="str">
        <f t="shared" si="468"/>
        <v/>
      </c>
      <c r="B1912" s="100"/>
      <c r="I1912" s="300"/>
      <c r="J1912" s="246"/>
      <c r="K1912" s="246"/>
      <c r="L1912" s="303"/>
      <c r="M1912" s="303"/>
      <c r="N1912" s="303"/>
      <c r="O1912" s="246"/>
      <c r="P1912" s="246"/>
      <c r="Q1912" s="246"/>
      <c r="R1912" s="246"/>
      <c r="S1912" s="477"/>
      <c r="T1912" s="477"/>
      <c r="U1912" s="477"/>
      <c r="V1912" s="246"/>
      <c r="W1912" s="246"/>
      <c r="X1912" s="246"/>
      <c r="Y1912" s="246"/>
      <c r="Z1912" s="477"/>
      <c r="AA1912" s="477"/>
      <c r="AB1912" s="482"/>
    </row>
    <row r="1913" spans="1:62" s="54" customFormat="1" ht="15.75" customHeight="1">
      <c r="A1913" s="125" t="str">
        <f t="shared" ref="A1913:A1928" si="469">IF(液状化L2の有無="",IF(I1913="","×",""),"×")</f>
        <v/>
      </c>
      <c r="B1913" s="53"/>
      <c r="I1913" s="587">
        <f t="shared" ref="I1913:I1928" si="470">IF(U698="","",U698)</f>
        <v>2</v>
      </c>
      <c r="J1913" s="374"/>
      <c r="K1913" s="374"/>
      <c r="L1913" s="590">
        <f t="shared" ref="L1913:L1928" si="471">IF(AB698="","",AB698)</f>
        <v>3.4200000762939453</v>
      </c>
      <c r="M1913" s="590"/>
      <c r="N1913" s="590"/>
      <c r="O1913" s="413">
        <f t="shared" ref="O1913:O1928" si="472">AE698</f>
        <v>0</v>
      </c>
      <c r="P1913" s="413"/>
      <c r="Q1913" s="413"/>
      <c r="R1913" s="413"/>
      <c r="S1913" s="609">
        <f t="shared" ref="S1913:S1928" si="473">AD1635</f>
        <v>0</v>
      </c>
      <c r="T1913" s="609"/>
      <c r="U1913" s="609"/>
      <c r="V1913" s="413">
        <f t="shared" ref="V1913:V1928" si="474">IF(O1913="","",IF(O1913=0,0,ROUND((Z1913-S1913)/(Y$1929-(S1913/O1913)),0)))</f>
        <v>0</v>
      </c>
      <c r="W1913" s="413"/>
      <c r="X1913" s="413"/>
      <c r="Y1913" s="413"/>
      <c r="Z1913" s="609">
        <f t="shared" ref="Z1913:Z1928" si="475">AG1635</f>
        <v>0</v>
      </c>
      <c r="AA1913" s="609"/>
      <c r="AB1913" s="610"/>
      <c r="AD1913" s="22"/>
      <c r="AE1913" s="22"/>
      <c r="AF1913" s="22"/>
      <c r="AG1913" s="22"/>
      <c r="AH1913" s="22"/>
      <c r="AI1913" s="22"/>
    </row>
    <row r="1914" spans="1:62" s="54" customFormat="1" ht="15.75" customHeight="1">
      <c r="A1914" s="125" t="str">
        <f t="shared" si="469"/>
        <v/>
      </c>
      <c r="B1914" s="53"/>
      <c r="F1914" s="53"/>
      <c r="G1914" s="53"/>
      <c r="H1914" s="55"/>
      <c r="I1914" s="592">
        <f t="shared" si="470"/>
        <v>3</v>
      </c>
      <c r="J1914" s="342"/>
      <c r="K1914" s="342"/>
      <c r="L1914" s="593">
        <f t="shared" si="471"/>
        <v>3.1500000953674316</v>
      </c>
      <c r="M1914" s="593"/>
      <c r="N1914" s="593"/>
      <c r="O1914" s="272">
        <f t="shared" si="472"/>
        <v>0</v>
      </c>
      <c r="P1914" s="272"/>
      <c r="Q1914" s="272"/>
      <c r="R1914" s="272"/>
      <c r="S1914" s="602">
        <f t="shared" si="473"/>
        <v>0</v>
      </c>
      <c r="T1914" s="602"/>
      <c r="U1914" s="602"/>
      <c r="V1914" s="272">
        <f t="shared" si="474"/>
        <v>0</v>
      </c>
      <c r="W1914" s="272"/>
      <c r="X1914" s="272"/>
      <c r="Y1914" s="272"/>
      <c r="Z1914" s="602">
        <f t="shared" si="475"/>
        <v>0</v>
      </c>
      <c r="AA1914" s="602"/>
      <c r="AB1914" s="603"/>
      <c r="AD1914" s="22"/>
      <c r="AE1914" s="22"/>
      <c r="AF1914" s="22"/>
      <c r="AG1914" s="22"/>
      <c r="AH1914" s="22"/>
      <c r="AI1914" s="22"/>
    </row>
    <row r="1915" spans="1:62" ht="15.75" customHeight="1">
      <c r="A1915" s="125" t="str">
        <f t="shared" si="469"/>
        <v/>
      </c>
      <c r="B1915" s="53"/>
      <c r="I1915" s="592">
        <f t="shared" si="470"/>
        <v>4</v>
      </c>
      <c r="J1915" s="342"/>
      <c r="K1915" s="342"/>
      <c r="L1915" s="593">
        <f t="shared" si="471"/>
        <v>3.7300004959106445</v>
      </c>
      <c r="M1915" s="593"/>
      <c r="N1915" s="593"/>
      <c r="O1915" s="272">
        <f t="shared" si="472"/>
        <v>0</v>
      </c>
      <c r="P1915" s="272"/>
      <c r="Q1915" s="272"/>
      <c r="R1915" s="272"/>
      <c r="S1915" s="602">
        <f t="shared" si="473"/>
        <v>0</v>
      </c>
      <c r="T1915" s="602"/>
      <c r="U1915" s="602"/>
      <c r="V1915" s="272">
        <f t="shared" si="474"/>
        <v>0</v>
      </c>
      <c r="W1915" s="272"/>
      <c r="X1915" s="272"/>
      <c r="Y1915" s="272"/>
      <c r="Z1915" s="602">
        <f t="shared" si="475"/>
        <v>0</v>
      </c>
      <c r="AA1915" s="602"/>
      <c r="AB1915" s="60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592">
        <f t="shared" si="470"/>
        <v>4</v>
      </c>
      <c r="J1916" s="342"/>
      <c r="K1916" s="342"/>
      <c r="L1916" s="593">
        <f t="shared" si="471"/>
        <v>1.2699995040893555</v>
      </c>
      <c r="M1916" s="593"/>
      <c r="N1916" s="593"/>
      <c r="O1916" s="272">
        <f t="shared" si="472"/>
        <v>9047.7868423386044</v>
      </c>
      <c r="P1916" s="272"/>
      <c r="Q1916" s="272"/>
      <c r="R1916" s="272"/>
      <c r="S1916" s="602">
        <f t="shared" si="473"/>
        <v>59.6</v>
      </c>
      <c r="T1916" s="602"/>
      <c r="U1916" s="602"/>
      <c r="V1916" s="272">
        <f t="shared" si="474"/>
        <v>106</v>
      </c>
      <c r="W1916" s="272"/>
      <c r="X1916" s="272"/>
      <c r="Y1916" s="272"/>
      <c r="Z1916" s="602">
        <f t="shared" si="475"/>
        <v>69.5</v>
      </c>
      <c r="AA1916" s="602"/>
      <c r="AB1916" s="603"/>
    </row>
    <row r="1917" spans="1:62" ht="15.75" customHeight="1">
      <c r="A1917" s="125" t="str">
        <f t="shared" si="469"/>
        <v/>
      </c>
      <c r="B1917" s="53"/>
      <c r="I1917" s="592">
        <f t="shared" si="470"/>
        <v>5</v>
      </c>
      <c r="J1917" s="342"/>
      <c r="K1917" s="342"/>
      <c r="L1917" s="593">
        <f t="shared" si="471"/>
        <v>5</v>
      </c>
      <c r="M1917" s="593"/>
      <c r="N1917" s="593"/>
      <c r="O1917" s="272">
        <f t="shared" si="472"/>
        <v>9047.7868423386044</v>
      </c>
      <c r="P1917" s="272"/>
      <c r="Q1917" s="272"/>
      <c r="R1917" s="272"/>
      <c r="S1917" s="602">
        <f t="shared" si="473"/>
        <v>120.6</v>
      </c>
      <c r="T1917" s="602"/>
      <c r="U1917" s="602"/>
      <c r="V1917" s="272">
        <f t="shared" si="474"/>
        <v>232</v>
      </c>
      <c r="W1917" s="272"/>
      <c r="X1917" s="272"/>
      <c r="Y1917" s="272"/>
      <c r="Z1917" s="602">
        <f t="shared" si="475"/>
        <v>140.69999999999999</v>
      </c>
      <c r="AA1917" s="602"/>
      <c r="AB1917" s="603"/>
    </row>
    <row r="1918" spans="1:62" ht="15.75" customHeight="1">
      <c r="A1918" s="125" t="str">
        <f t="shared" si="469"/>
        <v/>
      </c>
      <c r="B1918" s="53"/>
      <c r="I1918" s="592">
        <f t="shared" si="470"/>
        <v>6</v>
      </c>
      <c r="J1918" s="342"/>
      <c r="K1918" s="342"/>
      <c r="L1918" s="593">
        <f t="shared" si="471"/>
        <v>5.1999998092651367</v>
      </c>
      <c r="M1918" s="593"/>
      <c r="N1918" s="593"/>
      <c r="O1918" s="272">
        <f t="shared" si="472"/>
        <v>9047.7868423386044</v>
      </c>
      <c r="P1918" s="272"/>
      <c r="Q1918" s="272"/>
      <c r="R1918" s="272"/>
      <c r="S1918" s="602">
        <f t="shared" si="473"/>
        <v>183.2</v>
      </c>
      <c r="T1918" s="602"/>
      <c r="U1918" s="602"/>
      <c r="V1918" s="272">
        <f t="shared" si="474"/>
        <v>384</v>
      </c>
      <c r="W1918" s="272"/>
      <c r="X1918" s="272"/>
      <c r="Y1918" s="272"/>
      <c r="Z1918" s="602">
        <f t="shared" si="475"/>
        <v>213.8</v>
      </c>
      <c r="AA1918" s="602"/>
      <c r="AB1918" s="603"/>
    </row>
    <row r="1919" spans="1:62" ht="15.75" customHeight="1">
      <c r="A1919" s="125" t="str">
        <f t="shared" si="469"/>
        <v/>
      </c>
      <c r="B1919" s="53"/>
      <c r="I1919" s="592">
        <f t="shared" si="470"/>
        <v>7</v>
      </c>
      <c r="J1919" s="342"/>
      <c r="K1919" s="342"/>
      <c r="L1919" s="593">
        <f t="shared" si="471"/>
        <v>2.5499999523162842</v>
      </c>
      <c r="M1919" s="593"/>
      <c r="N1919" s="593"/>
      <c r="O1919" s="272">
        <f t="shared" si="472"/>
        <v>25509.732347149122</v>
      </c>
      <c r="P1919" s="272"/>
      <c r="Q1919" s="272"/>
      <c r="R1919" s="272"/>
      <c r="S1919" s="602">
        <f t="shared" si="473"/>
        <v>48.3</v>
      </c>
      <c r="T1919" s="602"/>
      <c r="U1919" s="602"/>
      <c r="V1919" s="272">
        <f t="shared" si="474"/>
        <v>82</v>
      </c>
      <c r="W1919" s="272"/>
      <c r="X1919" s="272"/>
      <c r="Y1919" s="272"/>
      <c r="Z1919" s="602">
        <f t="shared" si="475"/>
        <v>56.3</v>
      </c>
      <c r="AA1919" s="602"/>
      <c r="AB1919" s="603"/>
    </row>
    <row r="1920" spans="1:62" ht="15.75" customHeight="1">
      <c r="A1920" s="125" t="str">
        <f t="shared" si="469"/>
        <v/>
      </c>
      <c r="B1920" s="53"/>
      <c r="I1920" s="592">
        <f t="shared" si="470"/>
        <v>8</v>
      </c>
      <c r="J1920" s="342"/>
      <c r="K1920" s="342"/>
      <c r="L1920" s="593">
        <f t="shared" si="471"/>
        <v>3.7799999713897705</v>
      </c>
      <c r="M1920" s="593"/>
      <c r="N1920" s="593"/>
      <c r="O1920" s="272">
        <f t="shared" si="472"/>
        <v>19415.042599184922</v>
      </c>
      <c r="P1920" s="272"/>
      <c r="Q1920" s="272"/>
      <c r="R1920" s="272"/>
      <c r="S1920" s="602">
        <f t="shared" si="473"/>
        <v>149.30000000000001</v>
      </c>
      <c r="T1920" s="602"/>
      <c r="U1920" s="602"/>
      <c r="V1920" s="272">
        <f t="shared" si="474"/>
        <v>270</v>
      </c>
      <c r="W1920" s="272"/>
      <c r="X1920" s="272"/>
      <c r="Y1920" s="272"/>
      <c r="Z1920" s="602">
        <f t="shared" si="475"/>
        <v>174.2</v>
      </c>
      <c r="AA1920" s="602"/>
      <c r="AB1920" s="603"/>
    </row>
    <row r="1921" spans="1:62" ht="15.75" customHeight="1">
      <c r="A1921" s="125" t="str">
        <f t="shared" si="469"/>
        <v/>
      </c>
      <c r="B1921" s="53"/>
      <c r="I1921" s="592">
        <f t="shared" si="470"/>
        <v>9</v>
      </c>
      <c r="J1921" s="342"/>
      <c r="K1921" s="342"/>
      <c r="L1921" s="593">
        <f t="shared" si="471"/>
        <v>1.8999999761581421</v>
      </c>
      <c r="M1921" s="593"/>
      <c r="N1921" s="593"/>
      <c r="O1921" s="272">
        <f t="shared" si="472"/>
        <v>66601.764256103619</v>
      </c>
      <c r="P1921" s="272"/>
      <c r="Q1921" s="272"/>
      <c r="R1921" s="272"/>
      <c r="S1921" s="602">
        <f t="shared" si="473"/>
        <v>565.5</v>
      </c>
      <c r="T1921" s="602"/>
      <c r="U1921" s="602"/>
      <c r="V1921" s="272">
        <f t="shared" si="474"/>
        <v>1029</v>
      </c>
      <c r="W1921" s="272"/>
      <c r="X1921" s="272"/>
      <c r="Y1921" s="272"/>
      <c r="Z1921" s="602">
        <f t="shared" si="475"/>
        <v>659.7</v>
      </c>
      <c r="AA1921" s="602"/>
      <c r="AB1921" s="603"/>
    </row>
    <row r="1922" spans="1:62" ht="15.75" customHeight="1">
      <c r="A1922" s="125" t="str">
        <f t="shared" si="469"/>
        <v>×</v>
      </c>
      <c r="B1922" s="53"/>
      <c r="I1922" s="592" t="str">
        <f t="shared" si="470"/>
        <v/>
      </c>
      <c r="J1922" s="342"/>
      <c r="K1922" s="342"/>
      <c r="L1922" s="593" t="str">
        <f t="shared" si="471"/>
        <v/>
      </c>
      <c r="M1922" s="593"/>
      <c r="N1922" s="593"/>
      <c r="O1922" s="272" t="str">
        <f t="shared" si="472"/>
        <v/>
      </c>
      <c r="P1922" s="272"/>
      <c r="Q1922" s="272"/>
      <c r="R1922" s="272"/>
      <c r="S1922" s="602" t="str">
        <f t="shared" si="473"/>
        <v/>
      </c>
      <c r="T1922" s="602"/>
      <c r="U1922" s="602"/>
      <c r="V1922" s="272" t="str">
        <f t="shared" si="474"/>
        <v/>
      </c>
      <c r="W1922" s="272"/>
      <c r="X1922" s="272"/>
      <c r="Y1922" s="272"/>
      <c r="Z1922" s="602" t="str">
        <f t="shared" si="475"/>
        <v/>
      </c>
      <c r="AA1922" s="602"/>
      <c r="AB1922" s="603"/>
    </row>
    <row r="1923" spans="1:62" ht="15.75" customHeight="1">
      <c r="A1923" s="125" t="str">
        <f t="shared" si="469"/>
        <v>×</v>
      </c>
      <c r="B1923" s="53"/>
      <c r="I1923" s="592" t="str">
        <f t="shared" si="470"/>
        <v/>
      </c>
      <c r="J1923" s="342"/>
      <c r="K1923" s="342"/>
      <c r="L1923" s="593" t="str">
        <f t="shared" si="471"/>
        <v/>
      </c>
      <c r="M1923" s="593"/>
      <c r="N1923" s="593"/>
      <c r="O1923" s="272" t="str">
        <f t="shared" si="472"/>
        <v/>
      </c>
      <c r="P1923" s="272"/>
      <c r="Q1923" s="272"/>
      <c r="R1923" s="272"/>
      <c r="S1923" s="602" t="str">
        <f t="shared" si="473"/>
        <v/>
      </c>
      <c r="T1923" s="602"/>
      <c r="U1923" s="602"/>
      <c r="V1923" s="272" t="str">
        <f t="shared" si="474"/>
        <v/>
      </c>
      <c r="W1923" s="272"/>
      <c r="X1923" s="272"/>
      <c r="Y1923" s="272"/>
      <c r="Z1923" s="602" t="str">
        <f t="shared" si="475"/>
        <v/>
      </c>
      <c r="AA1923" s="602"/>
      <c r="AB1923" s="603"/>
    </row>
    <row r="1924" spans="1:62" ht="15.75" customHeight="1">
      <c r="A1924" s="125" t="str">
        <f t="shared" si="469"/>
        <v>×</v>
      </c>
      <c r="B1924" s="53"/>
      <c r="I1924" s="592" t="str">
        <f t="shared" si="470"/>
        <v/>
      </c>
      <c r="J1924" s="342"/>
      <c r="K1924" s="342"/>
      <c r="L1924" s="593" t="str">
        <f t="shared" si="471"/>
        <v/>
      </c>
      <c r="M1924" s="593"/>
      <c r="N1924" s="593"/>
      <c r="O1924" s="272" t="str">
        <f t="shared" si="472"/>
        <v/>
      </c>
      <c r="P1924" s="272"/>
      <c r="Q1924" s="272"/>
      <c r="R1924" s="272"/>
      <c r="S1924" s="602" t="str">
        <f t="shared" si="473"/>
        <v/>
      </c>
      <c r="T1924" s="602"/>
      <c r="U1924" s="602"/>
      <c r="V1924" s="272" t="str">
        <f t="shared" si="474"/>
        <v/>
      </c>
      <c r="W1924" s="272"/>
      <c r="X1924" s="272"/>
      <c r="Y1924" s="272"/>
      <c r="Z1924" s="602" t="str">
        <f t="shared" si="475"/>
        <v/>
      </c>
      <c r="AA1924" s="602"/>
      <c r="AB1924" s="603"/>
    </row>
    <row r="1925" spans="1:62" ht="15.75" customHeight="1">
      <c r="A1925" s="125" t="str">
        <f t="shared" si="469"/>
        <v>×</v>
      </c>
      <c r="B1925" s="53"/>
      <c r="I1925" s="592" t="str">
        <f t="shared" si="470"/>
        <v/>
      </c>
      <c r="J1925" s="342"/>
      <c r="K1925" s="342"/>
      <c r="L1925" s="593" t="str">
        <f t="shared" si="471"/>
        <v/>
      </c>
      <c r="M1925" s="593"/>
      <c r="N1925" s="593"/>
      <c r="O1925" s="272" t="str">
        <f t="shared" si="472"/>
        <v/>
      </c>
      <c r="P1925" s="272"/>
      <c r="Q1925" s="272"/>
      <c r="R1925" s="272"/>
      <c r="S1925" s="602" t="str">
        <f t="shared" si="473"/>
        <v/>
      </c>
      <c r="T1925" s="602"/>
      <c r="U1925" s="602"/>
      <c r="V1925" s="272" t="str">
        <f t="shared" si="474"/>
        <v/>
      </c>
      <c r="W1925" s="272"/>
      <c r="X1925" s="272"/>
      <c r="Y1925" s="272"/>
      <c r="Z1925" s="602" t="str">
        <f t="shared" si="475"/>
        <v/>
      </c>
      <c r="AA1925" s="602"/>
      <c r="AB1925" s="603"/>
    </row>
    <row r="1926" spans="1:62" ht="15.75" customHeight="1">
      <c r="A1926" s="125" t="str">
        <f t="shared" si="469"/>
        <v>×</v>
      </c>
      <c r="B1926" s="53"/>
      <c r="I1926" s="592" t="str">
        <f t="shared" si="470"/>
        <v/>
      </c>
      <c r="J1926" s="342"/>
      <c r="K1926" s="342"/>
      <c r="L1926" s="593" t="str">
        <f t="shared" si="471"/>
        <v/>
      </c>
      <c r="M1926" s="593"/>
      <c r="N1926" s="593"/>
      <c r="O1926" s="272" t="str">
        <f t="shared" si="472"/>
        <v/>
      </c>
      <c r="P1926" s="272"/>
      <c r="Q1926" s="272"/>
      <c r="R1926" s="272"/>
      <c r="S1926" s="602" t="str">
        <f t="shared" si="473"/>
        <v/>
      </c>
      <c r="T1926" s="602"/>
      <c r="U1926" s="602"/>
      <c r="V1926" s="272" t="str">
        <f t="shared" si="474"/>
        <v/>
      </c>
      <c r="W1926" s="272"/>
      <c r="X1926" s="272"/>
      <c r="Y1926" s="272"/>
      <c r="Z1926" s="602" t="str">
        <f t="shared" si="475"/>
        <v/>
      </c>
      <c r="AA1926" s="602"/>
      <c r="AB1926" s="603"/>
    </row>
    <row r="1927" spans="1:62" ht="15.75" customHeight="1">
      <c r="A1927" s="125" t="str">
        <f t="shared" si="469"/>
        <v>×</v>
      </c>
      <c r="B1927" s="53"/>
      <c r="I1927" s="592" t="str">
        <f t="shared" si="470"/>
        <v/>
      </c>
      <c r="J1927" s="342"/>
      <c r="K1927" s="342"/>
      <c r="L1927" s="593" t="str">
        <f t="shared" si="471"/>
        <v/>
      </c>
      <c r="M1927" s="593"/>
      <c r="N1927" s="593"/>
      <c r="O1927" s="272" t="str">
        <f t="shared" si="472"/>
        <v/>
      </c>
      <c r="P1927" s="272"/>
      <c r="Q1927" s="272"/>
      <c r="R1927" s="272"/>
      <c r="S1927" s="602" t="str">
        <f t="shared" si="473"/>
        <v/>
      </c>
      <c r="T1927" s="602"/>
      <c r="U1927" s="602"/>
      <c r="V1927" s="272" t="str">
        <f t="shared" si="474"/>
        <v/>
      </c>
      <c r="W1927" s="272"/>
      <c r="X1927" s="272"/>
      <c r="Y1927" s="272"/>
      <c r="Z1927" s="602" t="str">
        <f t="shared" si="475"/>
        <v/>
      </c>
      <c r="AA1927" s="602"/>
      <c r="AB1927" s="603"/>
    </row>
    <row r="1928" spans="1:62" ht="15.75" customHeight="1">
      <c r="A1928" s="125" t="str">
        <f t="shared" si="469"/>
        <v>×</v>
      </c>
      <c r="B1928" s="53"/>
      <c r="I1928" s="604" t="str">
        <f t="shared" si="470"/>
        <v/>
      </c>
      <c r="J1928" s="388"/>
      <c r="K1928" s="388"/>
      <c r="L1928" s="605" t="str">
        <f t="shared" si="471"/>
        <v/>
      </c>
      <c r="M1928" s="605"/>
      <c r="N1928" s="605"/>
      <c r="O1928" s="274" t="str">
        <f t="shared" si="472"/>
        <v/>
      </c>
      <c r="P1928" s="274"/>
      <c r="Q1928" s="274"/>
      <c r="R1928" s="274"/>
      <c r="S1928" s="607" t="str">
        <f t="shared" si="473"/>
        <v/>
      </c>
      <c r="T1928" s="607"/>
      <c r="U1928" s="607"/>
      <c r="V1928" s="274" t="str">
        <f t="shared" si="474"/>
        <v/>
      </c>
      <c r="W1928" s="274"/>
      <c r="X1928" s="274"/>
      <c r="Y1928" s="274"/>
      <c r="Z1928" s="607" t="str">
        <f t="shared" si="475"/>
        <v/>
      </c>
      <c r="AA1928" s="607"/>
      <c r="AB1928" s="608"/>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385" t="s">
        <v>568</v>
      </c>
      <c r="W1929" s="385"/>
      <c r="X1929" s="186" t="s">
        <v>26</v>
      </c>
      <c r="Y1929" s="439">
        <f>杭先端径*0.1</f>
        <v>0.1</v>
      </c>
      <c r="Z1929" s="439"/>
      <c r="AA1929" s="439"/>
      <c r="AB1929" s="62" t="s">
        <v>427</v>
      </c>
      <c r="AC1929" s="22" t="s">
        <v>154</v>
      </c>
    </row>
    <row r="1930" spans="1:62" ht="15.75" customHeight="1">
      <c r="B1930" s="100" t="s">
        <v>588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6" t="s">
        <v>428</v>
      </c>
      <c r="J1933" s="302"/>
      <c r="K1933" s="302"/>
      <c r="L1933" s="302"/>
      <c r="M1933" s="302"/>
      <c r="N1933" s="302"/>
      <c r="O1933" s="302"/>
      <c r="P1933" s="302"/>
      <c r="Q1933" s="302"/>
      <c r="R1933" s="302"/>
      <c r="S1933" s="302"/>
      <c r="T1933" s="302"/>
      <c r="U1933" s="302"/>
      <c r="V1933" s="302"/>
      <c r="W1933" s="302"/>
      <c r="X1933" s="302"/>
      <c r="Y1933" s="302"/>
      <c r="Z1933" s="302"/>
      <c r="AA1933" s="302"/>
      <c r="AB1933" s="595"/>
    </row>
    <row r="1934" spans="1:62" s="54" customFormat="1" ht="15.75" customHeight="1">
      <c r="A1934" s="53"/>
      <c r="B1934" s="53"/>
      <c r="I1934" s="403" t="s">
        <v>77</v>
      </c>
      <c r="J1934" s="355"/>
      <c r="K1934" s="355"/>
      <c r="L1934" s="588" t="s">
        <v>186</v>
      </c>
      <c r="M1934" s="589"/>
      <c r="N1934" s="589"/>
      <c r="O1934" s="230" t="s">
        <v>561</v>
      </c>
      <c r="P1934" s="230"/>
      <c r="Q1934" s="230"/>
      <c r="R1934" s="230"/>
      <c r="S1934" s="230"/>
      <c r="T1934" s="230"/>
      <c r="U1934" s="230"/>
      <c r="V1934" s="230" t="s">
        <v>562</v>
      </c>
      <c r="W1934" s="230"/>
      <c r="X1934" s="230"/>
      <c r="Y1934" s="230"/>
      <c r="Z1934" s="230"/>
      <c r="AA1934" s="230"/>
      <c r="AB1934" s="386"/>
    </row>
    <row r="1935" spans="1:62" s="54" customFormat="1" ht="15.75" customHeight="1">
      <c r="A1935" s="53"/>
      <c r="B1935" s="53"/>
      <c r="I1935" s="403"/>
      <c r="J1935" s="355"/>
      <c r="K1935" s="355"/>
      <c r="L1935" s="588"/>
      <c r="M1935" s="589"/>
      <c r="N1935" s="589"/>
      <c r="O1935" s="355" t="s">
        <v>560</v>
      </c>
      <c r="P1935" s="355"/>
      <c r="Q1935" s="355"/>
      <c r="R1935" s="355"/>
      <c r="S1935" s="475" t="s">
        <v>525</v>
      </c>
      <c r="T1935" s="475"/>
      <c r="U1935" s="475"/>
      <c r="V1935" s="355" t="s">
        <v>560</v>
      </c>
      <c r="W1935" s="355"/>
      <c r="X1935" s="355"/>
      <c r="Y1935" s="355"/>
      <c r="Z1935" s="475" t="s">
        <v>526</v>
      </c>
      <c r="AA1935" s="475"/>
      <c r="AB1935" s="481"/>
    </row>
    <row r="1936" spans="1:62" s="54" customFormat="1" ht="15.75" customHeight="1">
      <c r="A1936" s="53"/>
      <c r="B1936" s="53"/>
      <c r="I1936" s="300"/>
      <c r="J1936" s="246"/>
      <c r="K1936" s="246"/>
      <c r="L1936" s="303"/>
      <c r="M1936" s="303"/>
      <c r="N1936" s="303"/>
      <c r="O1936" s="246"/>
      <c r="P1936" s="246"/>
      <c r="Q1936" s="246"/>
      <c r="R1936" s="246"/>
      <c r="S1936" s="477"/>
      <c r="T1936" s="477"/>
      <c r="U1936" s="477"/>
      <c r="V1936" s="246"/>
      <c r="W1936" s="246"/>
      <c r="X1936" s="246"/>
      <c r="Y1936" s="246"/>
      <c r="Z1936" s="477"/>
      <c r="AA1936" s="477"/>
      <c r="AB1936" s="482"/>
    </row>
    <row r="1937" spans="1:62" s="54" customFormat="1" ht="15.75" customHeight="1">
      <c r="A1937" s="113" t="str">
        <f>IF(I1937="","×","")</f>
        <v/>
      </c>
      <c r="B1937" s="53"/>
      <c r="I1937" s="587">
        <f t="shared" ref="I1937:I1952" si="476">IF(G721="","",G721)</f>
        <v>2</v>
      </c>
      <c r="J1937" s="374"/>
      <c r="K1937" s="374"/>
      <c r="L1937" s="590">
        <f t="shared" ref="L1937:L1952" si="477">IF(N721="","",N721)</f>
        <v>3.4200000762939453</v>
      </c>
      <c r="M1937" s="590"/>
      <c r="N1937" s="590"/>
      <c r="O1937" s="413">
        <f t="shared" ref="O1937:O1952" si="478">Q721</f>
        <v>0</v>
      </c>
      <c r="P1937" s="413"/>
      <c r="Q1937" s="413"/>
      <c r="R1937" s="413"/>
      <c r="S1937" s="609">
        <f t="shared" ref="S1937:S1952" si="479">O1657</f>
        <v>0</v>
      </c>
      <c r="T1937" s="609"/>
      <c r="U1937" s="609"/>
      <c r="V1937" s="413">
        <f>IF(O1937="","",IF(O1937=0,0,ROUND((Z1937-S1937)/(Y$1953-(S1937/O1937)),0)))</f>
        <v>0</v>
      </c>
      <c r="W1937" s="413"/>
      <c r="X1937" s="413"/>
      <c r="Y1937" s="413"/>
      <c r="Z1937" s="609">
        <f t="shared" ref="Z1937:Z1952" si="480">R1657</f>
        <v>0</v>
      </c>
      <c r="AA1937" s="609"/>
      <c r="AB1937" s="610"/>
      <c r="AD1937" s="22"/>
      <c r="AE1937" s="22"/>
      <c r="AF1937" s="22"/>
      <c r="AG1937" s="22"/>
      <c r="AH1937" s="22"/>
      <c r="AI1937" s="22"/>
    </row>
    <row r="1938" spans="1:62" s="54" customFormat="1" ht="15.75" customHeight="1">
      <c r="A1938" s="113" t="str">
        <f t="shared" ref="A1938:A1952" si="481">IF(I1938="","×","")</f>
        <v/>
      </c>
      <c r="B1938" s="53"/>
      <c r="F1938" s="53"/>
      <c r="G1938" s="53"/>
      <c r="H1938" s="55"/>
      <c r="I1938" s="592">
        <f t="shared" si="476"/>
        <v>3</v>
      </c>
      <c r="J1938" s="342"/>
      <c r="K1938" s="342"/>
      <c r="L1938" s="593">
        <f t="shared" si="477"/>
        <v>3.1500000953674316</v>
      </c>
      <c r="M1938" s="593"/>
      <c r="N1938" s="593"/>
      <c r="O1938" s="272">
        <f t="shared" si="478"/>
        <v>0</v>
      </c>
      <c r="P1938" s="272"/>
      <c r="Q1938" s="272"/>
      <c r="R1938" s="272"/>
      <c r="S1938" s="602">
        <f t="shared" si="479"/>
        <v>0</v>
      </c>
      <c r="T1938" s="602"/>
      <c r="U1938" s="602"/>
      <c r="V1938" s="272">
        <f t="shared" ref="V1938:V1952" si="482">IF(O1938="","",IF(O1938=0,0,ROUND((Z1938-S1938)/(Y$1953-(S1938/O1938)),0)))</f>
        <v>0</v>
      </c>
      <c r="W1938" s="272"/>
      <c r="X1938" s="272"/>
      <c r="Y1938" s="272"/>
      <c r="Z1938" s="602">
        <f t="shared" si="480"/>
        <v>0</v>
      </c>
      <c r="AA1938" s="602"/>
      <c r="AB1938" s="603"/>
      <c r="AD1938" s="22"/>
      <c r="AE1938" s="22"/>
      <c r="AF1938" s="22"/>
      <c r="AG1938" s="22"/>
      <c r="AH1938" s="22"/>
      <c r="AI1938" s="22"/>
    </row>
    <row r="1939" spans="1:62" ht="15.75" customHeight="1">
      <c r="A1939" s="113" t="str">
        <f t="shared" si="481"/>
        <v/>
      </c>
      <c r="B1939" s="53"/>
      <c r="I1939" s="592">
        <f t="shared" si="476"/>
        <v>4</v>
      </c>
      <c r="J1939" s="342"/>
      <c r="K1939" s="342"/>
      <c r="L1939" s="593">
        <f t="shared" si="477"/>
        <v>1.0200004577636719</v>
      </c>
      <c r="M1939" s="593"/>
      <c r="N1939" s="593"/>
      <c r="O1939" s="272">
        <f t="shared" si="478"/>
        <v>0</v>
      </c>
      <c r="P1939" s="272"/>
      <c r="Q1939" s="272"/>
      <c r="R1939" s="272"/>
      <c r="S1939" s="602">
        <f t="shared" si="479"/>
        <v>0</v>
      </c>
      <c r="T1939" s="602"/>
      <c r="U1939" s="602"/>
      <c r="V1939" s="272">
        <f t="shared" si="482"/>
        <v>0</v>
      </c>
      <c r="W1939" s="272"/>
      <c r="X1939" s="272"/>
      <c r="Y1939" s="272"/>
      <c r="Z1939" s="602">
        <f t="shared" si="480"/>
        <v>0</v>
      </c>
      <c r="AA1939" s="602"/>
      <c r="AB1939" s="60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92">
        <f t="shared" si="476"/>
        <v>4</v>
      </c>
      <c r="J1940" s="342"/>
      <c r="K1940" s="342"/>
      <c r="L1940" s="593">
        <f t="shared" si="477"/>
        <v>3.9799995422363281</v>
      </c>
      <c r="M1940" s="593"/>
      <c r="N1940" s="593"/>
      <c r="O1940" s="272">
        <f t="shared" si="478"/>
        <v>9047.7868423386044</v>
      </c>
      <c r="P1940" s="272"/>
      <c r="Q1940" s="272"/>
      <c r="R1940" s="272"/>
      <c r="S1940" s="602">
        <f t="shared" si="479"/>
        <v>59.6</v>
      </c>
      <c r="T1940" s="602"/>
      <c r="U1940" s="602"/>
      <c r="V1940" s="272">
        <f t="shared" si="482"/>
        <v>106</v>
      </c>
      <c r="W1940" s="272"/>
      <c r="X1940" s="272"/>
      <c r="Y1940" s="272"/>
      <c r="Z1940" s="602">
        <f t="shared" si="480"/>
        <v>69.5</v>
      </c>
      <c r="AA1940" s="602"/>
      <c r="AB1940" s="603"/>
    </row>
    <row r="1941" spans="1:62" ht="15.75" customHeight="1">
      <c r="A1941" s="113" t="str">
        <f t="shared" si="481"/>
        <v/>
      </c>
      <c r="B1941" s="53"/>
      <c r="I1941" s="592">
        <f t="shared" si="476"/>
        <v>5</v>
      </c>
      <c r="J1941" s="342"/>
      <c r="K1941" s="342"/>
      <c r="L1941" s="593">
        <f t="shared" si="477"/>
        <v>5</v>
      </c>
      <c r="M1941" s="593"/>
      <c r="N1941" s="593"/>
      <c r="O1941" s="272">
        <f t="shared" si="478"/>
        <v>9047.7868423386044</v>
      </c>
      <c r="P1941" s="272"/>
      <c r="Q1941" s="272"/>
      <c r="R1941" s="272"/>
      <c r="S1941" s="602">
        <f t="shared" si="479"/>
        <v>120.6</v>
      </c>
      <c r="T1941" s="602"/>
      <c r="U1941" s="602"/>
      <c r="V1941" s="272">
        <f t="shared" si="482"/>
        <v>232</v>
      </c>
      <c r="W1941" s="272"/>
      <c r="X1941" s="272"/>
      <c r="Y1941" s="272"/>
      <c r="Z1941" s="602">
        <f t="shared" si="480"/>
        <v>140.69999999999999</v>
      </c>
      <c r="AA1941" s="602"/>
      <c r="AB1941" s="603"/>
    </row>
    <row r="1942" spans="1:62" ht="15.75" customHeight="1">
      <c r="A1942" s="113" t="str">
        <f t="shared" si="481"/>
        <v/>
      </c>
      <c r="B1942" s="53"/>
      <c r="I1942" s="592">
        <f t="shared" si="476"/>
        <v>6</v>
      </c>
      <c r="J1942" s="342"/>
      <c r="K1942" s="342"/>
      <c r="L1942" s="593">
        <f t="shared" si="477"/>
        <v>5.1999998092651367</v>
      </c>
      <c r="M1942" s="593"/>
      <c r="N1942" s="593"/>
      <c r="O1942" s="272">
        <f t="shared" si="478"/>
        <v>9047.7868423386044</v>
      </c>
      <c r="P1942" s="272"/>
      <c r="Q1942" s="272"/>
      <c r="R1942" s="272"/>
      <c r="S1942" s="602">
        <f t="shared" si="479"/>
        <v>183.2</v>
      </c>
      <c r="T1942" s="602"/>
      <c r="U1942" s="602"/>
      <c r="V1942" s="272">
        <f t="shared" si="482"/>
        <v>384</v>
      </c>
      <c r="W1942" s="272"/>
      <c r="X1942" s="272"/>
      <c r="Y1942" s="272"/>
      <c r="Z1942" s="602">
        <f t="shared" si="480"/>
        <v>213.8</v>
      </c>
      <c r="AA1942" s="602"/>
      <c r="AB1942" s="603"/>
    </row>
    <row r="1943" spans="1:62" ht="15.75" customHeight="1">
      <c r="A1943" s="113" t="str">
        <f t="shared" si="481"/>
        <v/>
      </c>
      <c r="B1943" s="53"/>
      <c r="I1943" s="592">
        <f t="shared" si="476"/>
        <v>7</v>
      </c>
      <c r="J1943" s="342"/>
      <c r="K1943" s="342"/>
      <c r="L1943" s="593">
        <f t="shared" si="477"/>
        <v>2.5499999523162842</v>
      </c>
      <c r="M1943" s="593"/>
      <c r="N1943" s="593"/>
      <c r="O1943" s="272">
        <f t="shared" si="478"/>
        <v>25509.732347149122</v>
      </c>
      <c r="P1943" s="272"/>
      <c r="Q1943" s="272"/>
      <c r="R1943" s="272"/>
      <c r="S1943" s="602">
        <f t="shared" si="479"/>
        <v>48.3</v>
      </c>
      <c r="T1943" s="602"/>
      <c r="U1943" s="602"/>
      <c r="V1943" s="272">
        <f t="shared" si="482"/>
        <v>82</v>
      </c>
      <c r="W1943" s="272"/>
      <c r="X1943" s="272"/>
      <c r="Y1943" s="272"/>
      <c r="Z1943" s="602">
        <f t="shared" si="480"/>
        <v>56.3</v>
      </c>
      <c r="AA1943" s="602"/>
      <c r="AB1943" s="603"/>
    </row>
    <row r="1944" spans="1:62" ht="15.75" customHeight="1">
      <c r="A1944" s="113" t="str">
        <f t="shared" si="481"/>
        <v/>
      </c>
      <c r="B1944" s="53"/>
      <c r="I1944" s="592">
        <f t="shared" si="476"/>
        <v>8</v>
      </c>
      <c r="J1944" s="342"/>
      <c r="K1944" s="342"/>
      <c r="L1944" s="593">
        <f t="shared" si="477"/>
        <v>3.7799999713897705</v>
      </c>
      <c r="M1944" s="593"/>
      <c r="N1944" s="593"/>
      <c r="O1944" s="272">
        <f t="shared" si="478"/>
        <v>19415.042599184922</v>
      </c>
      <c r="P1944" s="272"/>
      <c r="Q1944" s="272"/>
      <c r="R1944" s="272"/>
      <c r="S1944" s="602">
        <f t="shared" si="479"/>
        <v>149.30000000000001</v>
      </c>
      <c r="T1944" s="602"/>
      <c r="U1944" s="602"/>
      <c r="V1944" s="272">
        <f t="shared" si="482"/>
        <v>270</v>
      </c>
      <c r="W1944" s="272"/>
      <c r="X1944" s="272"/>
      <c r="Y1944" s="272"/>
      <c r="Z1944" s="602">
        <f t="shared" si="480"/>
        <v>174.2</v>
      </c>
      <c r="AA1944" s="602"/>
      <c r="AB1944" s="603"/>
    </row>
    <row r="1945" spans="1:62" ht="15.75" customHeight="1">
      <c r="A1945" s="113" t="str">
        <f t="shared" si="481"/>
        <v/>
      </c>
      <c r="B1945" s="53"/>
      <c r="I1945" s="592">
        <f t="shared" si="476"/>
        <v>9</v>
      </c>
      <c r="J1945" s="342"/>
      <c r="K1945" s="342"/>
      <c r="L1945" s="593">
        <f t="shared" si="477"/>
        <v>0.89999997615814209</v>
      </c>
      <c r="M1945" s="593"/>
      <c r="N1945" s="593"/>
      <c r="O1945" s="272">
        <f t="shared" si="478"/>
        <v>66601.764256103619</v>
      </c>
      <c r="P1945" s="272"/>
      <c r="Q1945" s="272"/>
      <c r="R1945" s="272"/>
      <c r="S1945" s="602">
        <f t="shared" si="479"/>
        <v>565.5</v>
      </c>
      <c r="T1945" s="602"/>
      <c r="U1945" s="602"/>
      <c r="V1945" s="272">
        <f t="shared" si="482"/>
        <v>1029</v>
      </c>
      <c r="W1945" s="272"/>
      <c r="X1945" s="272"/>
      <c r="Y1945" s="272"/>
      <c r="Z1945" s="602">
        <f t="shared" si="480"/>
        <v>659.7</v>
      </c>
      <c r="AA1945" s="602"/>
      <c r="AB1945" s="603"/>
    </row>
    <row r="1946" spans="1:62" ht="15.75" customHeight="1">
      <c r="A1946" s="113" t="str">
        <f t="shared" si="481"/>
        <v/>
      </c>
      <c r="B1946" s="53"/>
      <c r="I1946" s="592">
        <f t="shared" si="476"/>
        <v>9</v>
      </c>
      <c r="J1946" s="342"/>
      <c r="K1946" s="342"/>
      <c r="L1946" s="593">
        <f t="shared" si="477"/>
        <v>1</v>
      </c>
      <c r="M1946" s="593"/>
      <c r="N1946" s="593"/>
      <c r="O1946" s="272">
        <f t="shared" si="478"/>
        <v>0</v>
      </c>
      <c r="P1946" s="272"/>
      <c r="Q1946" s="272"/>
      <c r="R1946" s="272"/>
      <c r="S1946" s="602">
        <f t="shared" si="479"/>
        <v>0</v>
      </c>
      <c r="T1946" s="602"/>
      <c r="U1946" s="602"/>
      <c r="V1946" s="272">
        <f t="shared" si="482"/>
        <v>0</v>
      </c>
      <c r="W1946" s="272"/>
      <c r="X1946" s="272"/>
      <c r="Y1946" s="272"/>
      <c r="Z1946" s="602">
        <f t="shared" si="480"/>
        <v>0</v>
      </c>
      <c r="AA1946" s="602"/>
      <c r="AB1946" s="603"/>
    </row>
    <row r="1947" spans="1:62" ht="15.75" customHeight="1">
      <c r="A1947" s="113" t="str">
        <f t="shared" si="481"/>
        <v>×</v>
      </c>
      <c r="B1947" s="53"/>
      <c r="I1947" s="592" t="str">
        <f t="shared" si="476"/>
        <v/>
      </c>
      <c r="J1947" s="342"/>
      <c r="K1947" s="342"/>
      <c r="L1947" s="593" t="str">
        <f t="shared" si="477"/>
        <v/>
      </c>
      <c r="M1947" s="593"/>
      <c r="N1947" s="593"/>
      <c r="O1947" s="272" t="str">
        <f t="shared" si="478"/>
        <v/>
      </c>
      <c r="P1947" s="272"/>
      <c r="Q1947" s="272"/>
      <c r="R1947" s="272"/>
      <c r="S1947" s="602" t="str">
        <f t="shared" si="479"/>
        <v/>
      </c>
      <c r="T1947" s="602"/>
      <c r="U1947" s="602"/>
      <c r="V1947" s="272" t="str">
        <f t="shared" si="482"/>
        <v/>
      </c>
      <c r="W1947" s="272"/>
      <c r="X1947" s="272"/>
      <c r="Y1947" s="272"/>
      <c r="Z1947" s="602" t="str">
        <f t="shared" si="480"/>
        <v/>
      </c>
      <c r="AA1947" s="602"/>
      <c r="AB1947" s="603"/>
    </row>
    <row r="1948" spans="1:62" ht="15.75" customHeight="1">
      <c r="A1948" s="113" t="str">
        <f t="shared" si="481"/>
        <v>×</v>
      </c>
      <c r="B1948" s="53"/>
      <c r="I1948" s="592" t="str">
        <f t="shared" si="476"/>
        <v/>
      </c>
      <c r="J1948" s="342"/>
      <c r="K1948" s="342"/>
      <c r="L1948" s="593" t="str">
        <f t="shared" si="477"/>
        <v/>
      </c>
      <c r="M1948" s="593"/>
      <c r="N1948" s="593"/>
      <c r="O1948" s="272" t="str">
        <f t="shared" si="478"/>
        <v/>
      </c>
      <c r="P1948" s="272"/>
      <c r="Q1948" s="272"/>
      <c r="R1948" s="272"/>
      <c r="S1948" s="602" t="str">
        <f t="shared" si="479"/>
        <v/>
      </c>
      <c r="T1948" s="602"/>
      <c r="U1948" s="602"/>
      <c r="V1948" s="272" t="str">
        <f t="shared" si="482"/>
        <v/>
      </c>
      <c r="W1948" s="272"/>
      <c r="X1948" s="272"/>
      <c r="Y1948" s="272"/>
      <c r="Z1948" s="602" t="str">
        <f t="shared" si="480"/>
        <v/>
      </c>
      <c r="AA1948" s="602"/>
      <c r="AB1948" s="603"/>
    </row>
    <row r="1949" spans="1:62" ht="15.75" customHeight="1">
      <c r="A1949" s="113" t="str">
        <f t="shared" si="481"/>
        <v>×</v>
      </c>
      <c r="B1949" s="53"/>
      <c r="I1949" s="592" t="str">
        <f t="shared" si="476"/>
        <v/>
      </c>
      <c r="J1949" s="342"/>
      <c r="K1949" s="342"/>
      <c r="L1949" s="593" t="str">
        <f t="shared" si="477"/>
        <v/>
      </c>
      <c r="M1949" s="593"/>
      <c r="N1949" s="593"/>
      <c r="O1949" s="272" t="str">
        <f t="shared" si="478"/>
        <v/>
      </c>
      <c r="P1949" s="272"/>
      <c r="Q1949" s="272"/>
      <c r="R1949" s="272"/>
      <c r="S1949" s="602" t="str">
        <f t="shared" si="479"/>
        <v/>
      </c>
      <c r="T1949" s="602"/>
      <c r="U1949" s="602"/>
      <c r="V1949" s="272" t="str">
        <f t="shared" si="482"/>
        <v/>
      </c>
      <c r="W1949" s="272"/>
      <c r="X1949" s="272"/>
      <c r="Y1949" s="272"/>
      <c r="Z1949" s="602" t="str">
        <f t="shared" si="480"/>
        <v/>
      </c>
      <c r="AA1949" s="602"/>
      <c r="AB1949" s="603"/>
    </row>
    <row r="1950" spans="1:62" ht="15.75" customHeight="1">
      <c r="A1950" s="113" t="str">
        <f t="shared" si="481"/>
        <v>×</v>
      </c>
      <c r="B1950" s="53"/>
      <c r="I1950" s="592" t="str">
        <f t="shared" si="476"/>
        <v/>
      </c>
      <c r="J1950" s="342"/>
      <c r="K1950" s="342"/>
      <c r="L1950" s="593" t="str">
        <f t="shared" si="477"/>
        <v/>
      </c>
      <c r="M1950" s="593"/>
      <c r="N1950" s="593"/>
      <c r="O1950" s="272" t="str">
        <f t="shared" si="478"/>
        <v/>
      </c>
      <c r="P1950" s="272"/>
      <c r="Q1950" s="272"/>
      <c r="R1950" s="272"/>
      <c r="S1950" s="602" t="str">
        <f t="shared" si="479"/>
        <v/>
      </c>
      <c r="T1950" s="602"/>
      <c r="U1950" s="602"/>
      <c r="V1950" s="272" t="str">
        <f t="shared" si="482"/>
        <v/>
      </c>
      <c r="W1950" s="272"/>
      <c r="X1950" s="272"/>
      <c r="Y1950" s="272"/>
      <c r="Z1950" s="602" t="str">
        <f t="shared" si="480"/>
        <v/>
      </c>
      <c r="AA1950" s="602"/>
      <c r="AB1950" s="603"/>
    </row>
    <row r="1951" spans="1:62" ht="15.75" customHeight="1">
      <c r="A1951" s="113" t="str">
        <f t="shared" si="481"/>
        <v>×</v>
      </c>
      <c r="B1951" s="53"/>
      <c r="I1951" s="592" t="str">
        <f t="shared" si="476"/>
        <v/>
      </c>
      <c r="J1951" s="342"/>
      <c r="K1951" s="342"/>
      <c r="L1951" s="593" t="str">
        <f t="shared" si="477"/>
        <v/>
      </c>
      <c r="M1951" s="593"/>
      <c r="N1951" s="593"/>
      <c r="O1951" s="272" t="str">
        <f t="shared" si="478"/>
        <v/>
      </c>
      <c r="P1951" s="272"/>
      <c r="Q1951" s="272"/>
      <c r="R1951" s="272"/>
      <c r="S1951" s="602" t="str">
        <f t="shared" si="479"/>
        <v/>
      </c>
      <c r="T1951" s="602"/>
      <c r="U1951" s="602"/>
      <c r="V1951" s="272" t="str">
        <f t="shared" si="482"/>
        <v/>
      </c>
      <c r="W1951" s="272"/>
      <c r="X1951" s="272"/>
      <c r="Y1951" s="272"/>
      <c r="Z1951" s="602" t="str">
        <f t="shared" si="480"/>
        <v/>
      </c>
      <c r="AA1951" s="602"/>
      <c r="AB1951" s="603"/>
    </row>
    <row r="1952" spans="1:62" ht="15.75" customHeight="1">
      <c r="A1952" s="113" t="str">
        <f t="shared" si="481"/>
        <v>×</v>
      </c>
      <c r="B1952" s="53"/>
      <c r="I1952" s="604" t="str">
        <f t="shared" si="476"/>
        <v/>
      </c>
      <c r="J1952" s="388"/>
      <c r="K1952" s="388"/>
      <c r="L1952" s="605" t="str">
        <f t="shared" si="477"/>
        <v/>
      </c>
      <c r="M1952" s="605"/>
      <c r="N1952" s="605"/>
      <c r="O1952" s="274" t="str">
        <f t="shared" si="478"/>
        <v/>
      </c>
      <c r="P1952" s="274"/>
      <c r="Q1952" s="274"/>
      <c r="R1952" s="274"/>
      <c r="S1952" s="607" t="str">
        <f t="shared" si="479"/>
        <v/>
      </c>
      <c r="T1952" s="607"/>
      <c r="U1952" s="607"/>
      <c r="V1952" s="274" t="str">
        <f t="shared" si="482"/>
        <v/>
      </c>
      <c r="W1952" s="274"/>
      <c r="X1952" s="274"/>
      <c r="Y1952" s="274"/>
      <c r="Z1952" s="607" t="str">
        <f t="shared" si="480"/>
        <v/>
      </c>
      <c r="AA1952" s="607"/>
      <c r="AB1952" s="608"/>
    </row>
    <row r="1953" spans="1:62" ht="15.75" customHeight="1">
      <c r="I1953" s="35"/>
      <c r="J1953" s="35"/>
      <c r="K1953" s="35"/>
      <c r="L1953" s="35"/>
      <c r="M1953" s="35"/>
      <c r="N1953" s="35"/>
      <c r="O1953" s="35"/>
      <c r="P1953" s="35"/>
      <c r="Q1953" s="35"/>
      <c r="R1953" s="35"/>
      <c r="S1953" s="35"/>
      <c r="T1953" s="35"/>
      <c r="U1953" s="50" t="s">
        <v>124</v>
      </c>
      <c r="V1953" s="385" t="s">
        <v>568</v>
      </c>
      <c r="W1953" s="385"/>
      <c r="X1953" s="35" t="s">
        <v>26</v>
      </c>
      <c r="Y1953" s="439">
        <f>杭先端径*0.1</f>
        <v>0.1</v>
      </c>
      <c r="Z1953" s="439"/>
      <c r="AA1953" s="439"/>
      <c r="AB1953" s="62" t="s">
        <v>427</v>
      </c>
      <c r="AC1953" s="22" t="s">
        <v>154</v>
      </c>
    </row>
    <row r="1954" spans="1:62" s="100" customFormat="1" ht="15.75" customHeight="1">
      <c r="B1954" s="100" t="s">
        <v>588</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56" t="s">
        <v>569</v>
      </c>
      <c r="J1956" s="302"/>
      <c r="K1956" s="302"/>
      <c r="L1956" s="302"/>
      <c r="M1956" s="302"/>
      <c r="N1956" s="302"/>
      <c r="O1956" s="302"/>
      <c r="P1956" s="302"/>
      <c r="Q1956" s="302"/>
      <c r="R1956" s="302"/>
      <c r="S1956" s="302"/>
      <c r="T1956" s="302"/>
      <c r="U1956" s="302"/>
      <c r="V1956" s="302"/>
      <c r="W1956" s="302"/>
      <c r="X1956" s="302"/>
      <c r="Y1956" s="302"/>
      <c r="Z1956" s="302"/>
      <c r="AA1956" s="302"/>
      <c r="AB1956" s="595"/>
    </row>
    <row r="1957" spans="1:62" s="54" customFormat="1" ht="15.75" customHeight="1">
      <c r="A1957" s="53"/>
      <c r="B1957" s="53"/>
      <c r="I1957" s="403" t="s">
        <v>77</v>
      </c>
      <c r="J1957" s="355"/>
      <c r="K1957" s="355"/>
      <c r="L1957" s="588" t="s">
        <v>186</v>
      </c>
      <c r="M1957" s="589"/>
      <c r="N1957" s="589"/>
      <c r="O1957" s="230" t="s">
        <v>561</v>
      </c>
      <c r="P1957" s="230"/>
      <c r="Q1957" s="230"/>
      <c r="R1957" s="230"/>
      <c r="S1957" s="230"/>
      <c r="T1957" s="230"/>
      <c r="U1957" s="230"/>
      <c r="V1957" s="230" t="s">
        <v>562</v>
      </c>
      <c r="W1957" s="230"/>
      <c r="X1957" s="230"/>
      <c r="Y1957" s="230"/>
      <c r="Z1957" s="230"/>
      <c r="AA1957" s="230"/>
      <c r="AB1957" s="386"/>
    </row>
    <row r="1958" spans="1:62" s="54" customFormat="1" ht="15.75" customHeight="1">
      <c r="A1958" s="53"/>
      <c r="B1958" s="53"/>
      <c r="I1958" s="403"/>
      <c r="J1958" s="355"/>
      <c r="K1958" s="355"/>
      <c r="L1958" s="588"/>
      <c r="M1958" s="589"/>
      <c r="N1958" s="589"/>
      <c r="O1958" s="355" t="s">
        <v>560</v>
      </c>
      <c r="P1958" s="355"/>
      <c r="Q1958" s="355"/>
      <c r="R1958" s="355"/>
      <c r="S1958" s="475" t="s">
        <v>525</v>
      </c>
      <c r="T1958" s="475"/>
      <c r="U1958" s="475"/>
      <c r="V1958" s="355" t="s">
        <v>560</v>
      </c>
      <c r="W1958" s="355"/>
      <c r="X1958" s="355"/>
      <c r="Y1958" s="355"/>
      <c r="Z1958" s="475" t="s">
        <v>526</v>
      </c>
      <c r="AA1958" s="475"/>
      <c r="AB1958" s="481"/>
    </row>
    <row r="1959" spans="1:62" s="54" customFormat="1" ht="15.75" customHeight="1">
      <c r="A1959" s="53"/>
      <c r="B1959" s="53"/>
      <c r="I1959" s="300"/>
      <c r="J1959" s="246"/>
      <c r="K1959" s="246"/>
      <c r="L1959" s="303"/>
      <c r="M1959" s="303"/>
      <c r="N1959" s="303"/>
      <c r="O1959" s="246"/>
      <c r="P1959" s="246"/>
      <c r="Q1959" s="246"/>
      <c r="R1959" s="246"/>
      <c r="S1959" s="477"/>
      <c r="T1959" s="477"/>
      <c r="U1959" s="477"/>
      <c r="V1959" s="246"/>
      <c r="W1959" s="246"/>
      <c r="X1959" s="246"/>
      <c r="Y1959" s="246"/>
      <c r="Z1959" s="477"/>
      <c r="AA1959" s="477"/>
      <c r="AB1959" s="482"/>
    </row>
    <row r="1960" spans="1:62" s="54" customFormat="1" ht="15.75" customHeight="1">
      <c r="A1960" s="113" t="str">
        <f t="shared" ref="A1960:A1975" si="483">IF(I1960="","×","")</f>
        <v/>
      </c>
      <c r="B1960" s="53"/>
      <c r="I1960" s="587">
        <f t="shared" ref="I1960:I1975" si="484">IF(U721="","",U721)</f>
        <v>2</v>
      </c>
      <c r="J1960" s="374"/>
      <c r="K1960" s="374"/>
      <c r="L1960" s="590">
        <f t="shared" ref="L1960:L1975" si="485">IF(AB721="","",AB721)</f>
        <v>3.4200000762939453</v>
      </c>
      <c r="M1960" s="590"/>
      <c r="N1960" s="590"/>
      <c r="O1960" s="413">
        <f t="shared" ref="O1960:O1975" si="486">AE721</f>
        <v>0</v>
      </c>
      <c r="P1960" s="413"/>
      <c r="Q1960" s="413"/>
      <c r="R1960" s="413"/>
      <c r="S1960" s="609">
        <f t="shared" ref="S1960:S1975" si="487">AD1657</f>
        <v>0</v>
      </c>
      <c r="T1960" s="609"/>
      <c r="U1960" s="609"/>
      <c r="V1960" s="413">
        <f t="shared" ref="V1960:V1975" si="488">IF(O1960="","",IF(O1960=0,0,ROUND((Z1960-S1960)/(Y$1976-(S1960/O1960)),0)))</f>
        <v>0</v>
      </c>
      <c r="W1960" s="413"/>
      <c r="X1960" s="413"/>
      <c r="Y1960" s="413"/>
      <c r="Z1960" s="609">
        <f t="shared" ref="Z1960:Z1975" si="489">AG1657</f>
        <v>0</v>
      </c>
      <c r="AA1960" s="609"/>
      <c r="AB1960" s="610"/>
      <c r="AD1960" s="22"/>
      <c r="AE1960" s="22"/>
      <c r="AF1960" s="22"/>
      <c r="AG1960" s="22"/>
      <c r="AH1960" s="22"/>
      <c r="AI1960" s="22"/>
    </row>
    <row r="1961" spans="1:62" s="54" customFormat="1" ht="15.75" customHeight="1">
      <c r="A1961" s="113" t="str">
        <f t="shared" si="483"/>
        <v/>
      </c>
      <c r="B1961" s="53"/>
      <c r="F1961" s="53"/>
      <c r="G1961" s="53"/>
      <c r="H1961" s="55"/>
      <c r="I1961" s="592">
        <f t="shared" si="484"/>
        <v>3</v>
      </c>
      <c r="J1961" s="342"/>
      <c r="K1961" s="342"/>
      <c r="L1961" s="593">
        <f t="shared" si="485"/>
        <v>3.1500000953674316</v>
      </c>
      <c r="M1961" s="593"/>
      <c r="N1961" s="593"/>
      <c r="O1961" s="272">
        <f t="shared" si="486"/>
        <v>0</v>
      </c>
      <c r="P1961" s="272"/>
      <c r="Q1961" s="272"/>
      <c r="R1961" s="272"/>
      <c r="S1961" s="602">
        <f t="shared" si="487"/>
        <v>0</v>
      </c>
      <c r="T1961" s="602"/>
      <c r="U1961" s="602"/>
      <c r="V1961" s="272">
        <f t="shared" si="488"/>
        <v>0</v>
      </c>
      <c r="W1961" s="272"/>
      <c r="X1961" s="272"/>
      <c r="Y1961" s="272"/>
      <c r="Z1961" s="602">
        <f t="shared" si="489"/>
        <v>0</v>
      </c>
      <c r="AA1961" s="602"/>
      <c r="AB1961" s="603"/>
      <c r="AD1961" s="22"/>
      <c r="AE1961" s="22"/>
      <c r="AF1961" s="22"/>
      <c r="AG1961" s="22"/>
      <c r="AH1961" s="22"/>
      <c r="AI1961" s="22"/>
    </row>
    <row r="1962" spans="1:62" ht="15.75" customHeight="1">
      <c r="A1962" s="113" t="str">
        <f t="shared" si="483"/>
        <v/>
      </c>
      <c r="B1962" s="53"/>
      <c r="I1962" s="592">
        <f t="shared" si="484"/>
        <v>4</v>
      </c>
      <c r="J1962" s="342"/>
      <c r="K1962" s="342"/>
      <c r="L1962" s="593">
        <f t="shared" si="485"/>
        <v>1.0200004577636719</v>
      </c>
      <c r="M1962" s="593"/>
      <c r="N1962" s="593"/>
      <c r="O1962" s="272">
        <f t="shared" si="486"/>
        <v>0</v>
      </c>
      <c r="P1962" s="272"/>
      <c r="Q1962" s="272"/>
      <c r="R1962" s="272"/>
      <c r="S1962" s="602">
        <f t="shared" si="487"/>
        <v>0</v>
      </c>
      <c r="T1962" s="602"/>
      <c r="U1962" s="602"/>
      <c r="V1962" s="272">
        <f t="shared" si="488"/>
        <v>0</v>
      </c>
      <c r="W1962" s="272"/>
      <c r="X1962" s="272"/>
      <c r="Y1962" s="272"/>
      <c r="Z1962" s="602">
        <f t="shared" si="489"/>
        <v>0</v>
      </c>
      <c r="AA1962" s="602"/>
      <c r="AB1962" s="60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92">
        <f t="shared" si="484"/>
        <v>4</v>
      </c>
      <c r="J1963" s="342"/>
      <c r="K1963" s="342"/>
      <c r="L1963" s="593">
        <f t="shared" si="485"/>
        <v>3.9799995422363281</v>
      </c>
      <c r="M1963" s="593"/>
      <c r="N1963" s="593"/>
      <c r="O1963" s="272">
        <f t="shared" si="486"/>
        <v>9047.7868423386044</v>
      </c>
      <c r="P1963" s="272"/>
      <c r="Q1963" s="272"/>
      <c r="R1963" s="272"/>
      <c r="S1963" s="602">
        <f t="shared" si="487"/>
        <v>59.6</v>
      </c>
      <c r="T1963" s="602"/>
      <c r="U1963" s="602"/>
      <c r="V1963" s="272">
        <f t="shared" si="488"/>
        <v>106</v>
      </c>
      <c r="W1963" s="272"/>
      <c r="X1963" s="272"/>
      <c r="Y1963" s="272"/>
      <c r="Z1963" s="602">
        <f t="shared" si="489"/>
        <v>69.5</v>
      </c>
      <c r="AA1963" s="602"/>
      <c r="AB1963" s="603"/>
    </row>
    <row r="1964" spans="1:62" ht="15.75" customHeight="1">
      <c r="A1964" s="113" t="str">
        <f t="shared" si="483"/>
        <v/>
      </c>
      <c r="B1964" s="53"/>
      <c r="I1964" s="592">
        <f t="shared" si="484"/>
        <v>5</v>
      </c>
      <c r="J1964" s="342"/>
      <c r="K1964" s="342"/>
      <c r="L1964" s="593">
        <f t="shared" si="485"/>
        <v>5</v>
      </c>
      <c r="M1964" s="593"/>
      <c r="N1964" s="593"/>
      <c r="O1964" s="272">
        <f t="shared" si="486"/>
        <v>9047.7868423386044</v>
      </c>
      <c r="P1964" s="272"/>
      <c r="Q1964" s="272"/>
      <c r="R1964" s="272"/>
      <c r="S1964" s="602">
        <f t="shared" si="487"/>
        <v>120.6</v>
      </c>
      <c r="T1964" s="602"/>
      <c r="U1964" s="602"/>
      <c r="V1964" s="272">
        <f t="shared" si="488"/>
        <v>232</v>
      </c>
      <c r="W1964" s="272"/>
      <c r="X1964" s="272"/>
      <c r="Y1964" s="272"/>
      <c r="Z1964" s="602">
        <f t="shared" si="489"/>
        <v>140.69999999999999</v>
      </c>
      <c r="AA1964" s="602"/>
      <c r="AB1964" s="603"/>
    </row>
    <row r="1965" spans="1:62" ht="15.75" customHeight="1">
      <c r="A1965" s="113" t="str">
        <f t="shared" si="483"/>
        <v/>
      </c>
      <c r="B1965" s="53"/>
      <c r="I1965" s="592">
        <f t="shared" si="484"/>
        <v>6</v>
      </c>
      <c r="J1965" s="342"/>
      <c r="K1965" s="342"/>
      <c r="L1965" s="593">
        <f t="shared" si="485"/>
        <v>5.1999998092651367</v>
      </c>
      <c r="M1965" s="593"/>
      <c r="N1965" s="593"/>
      <c r="O1965" s="272">
        <f t="shared" si="486"/>
        <v>9047.7868423386044</v>
      </c>
      <c r="P1965" s="272"/>
      <c r="Q1965" s="272"/>
      <c r="R1965" s="272"/>
      <c r="S1965" s="602">
        <f t="shared" si="487"/>
        <v>183.2</v>
      </c>
      <c r="T1965" s="602"/>
      <c r="U1965" s="602"/>
      <c r="V1965" s="272">
        <f t="shared" si="488"/>
        <v>384</v>
      </c>
      <c r="W1965" s="272"/>
      <c r="X1965" s="272"/>
      <c r="Y1965" s="272"/>
      <c r="Z1965" s="602">
        <f t="shared" si="489"/>
        <v>213.8</v>
      </c>
      <c r="AA1965" s="602"/>
      <c r="AB1965" s="603"/>
    </row>
    <row r="1966" spans="1:62" ht="15.75" customHeight="1">
      <c r="A1966" s="113" t="str">
        <f t="shared" si="483"/>
        <v/>
      </c>
      <c r="B1966" s="53"/>
      <c r="I1966" s="592">
        <f t="shared" si="484"/>
        <v>7</v>
      </c>
      <c r="J1966" s="342"/>
      <c r="K1966" s="342"/>
      <c r="L1966" s="593">
        <f t="shared" si="485"/>
        <v>2.5499999523162842</v>
      </c>
      <c r="M1966" s="593"/>
      <c r="N1966" s="593"/>
      <c r="O1966" s="272">
        <f t="shared" si="486"/>
        <v>25509.732347149122</v>
      </c>
      <c r="P1966" s="272"/>
      <c r="Q1966" s="272"/>
      <c r="R1966" s="272"/>
      <c r="S1966" s="602">
        <f t="shared" si="487"/>
        <v>48.3</v>
      </c>
      <c r="T1966" s="602"/>
      <c r="U1966" s="602"/>
      <c r="V1966" s="272">
        <f t="shared" si="488"/>
        <v>82</v>
      </c>
      <c r="W1966" s="272"/>
      <c r="X1966" s="272"/>
      <c r="Y1966" s="272"/>
      <c r="Z1966" s="602">
        <f t="shared" si="489"/>
        <v>56.3</v>
      </c>
      <c r="AA1966" s="602"/>
      <c r="AB1966" s="603"/>
    </row>
    <row r="1967" spans="1:62" ht="15.75" customHeight="1">
      <c r="A1967" s="113" t="str">
        <f t="shared" si="483"/>
        <v/>
      </c>
      <c r="B1967" s="53"/>
      <c r="I1967" s="592">
        <f t="shared" si="484"/>
        <v>8</v>
      </c>
      <c r="J1967" s="342"/>
      <c r="K1967" s="342"/>
      <c r="L1967" s="593">
        <f t="shared" si="485"/>
        <v>3.7799999713897705</v>
      </c>
      <c r="M1967" s="593"/>
      <c r="N1967" s="593"/>
      <c r="O1967" s="272">
        <f t="shared" si="486"/>
        <v>19415.042599184922</v>
      </c>
      <c r="P1967" s="272"/>
      <c r="Q1967" s="272"/>
      <c r="R1967" s="272"/>
      <c r="S1967" s="602">
        <f t="shared" si="487"/>
        <v>149.30000000000001</v>
      </c>
      <c r="T1967" s="602"/>
      <c r="U1967" s="602"/>
      <c r="V1967" s="272">
        <f t="shared" si="488"/>
        <v>270</v>
      </c>
      <c r="W1967" s="272"/>
      <c r="X1967" s="272"/>
      <c r="Y1967" s="272"/>
      <c r="Z1967" s="602">
        <f t="shared" si="489"/>
        <v>174.2</v>
      </c>
      <c r="AA1967" s="602"/>
      <c r="AB1967" s="603"/>
    </row>
    <row r="1968" spans="1:62" ht="15.75" customHeight="1">
      <c r="A1968" s="113" t="str">
        <f t="shared" si="483"/>
        <v/>
      </c>
      <c r="B1968" s="53"/>
      <c r="I1968" s="592">
        <f t="shared" si="484"/>
        <v>9</v>
      </c>
      <c r="J1968" s="342"/>
      <c r="K1968" s="342"/>
      <c r="L1968" s="593">
        <f t="shared" si="485"/>
        <v>1.8999999761581421</v>
      </c>
      <c r="M1968" s="593"/>
      <c r="N1968" s="593"/>
      <c r="O1968" s="272">
        <f t="shared" si="486"/>
        <v>66601.764256103619</v>
      </c>
      <c r="P1968" s="272"/>
      <c r="Q1968" s="272"/>
      <c r="R1968" s="272"/>
      <c r="S1968" s="602">
        <f t="shared" si="487"/>
        <v>565.5</v>
      </c>
      <c r="T1968" s="602"/>
      <c r="U1968" s="602"/>
      <c r="V1968" s="272">
        <f t="shared" si="488"/>
        <v>1029</v>
      </c>
      <c r="W1968" s="272"/>
      <c r="X1968" s="272"/>
      <c r="Y1968" s="272"/>
      <c r="Z1968" s="602">
        <f t="shared" si="489"/>
        <v>659.7</v>
      </c>
      <c r="AA1968" s="602"/>
      <c r="AB1968" s="603"/>
    </row>
    <row r="1969" spans="1:62" ht="15.75" customHeight="1">
      <c r="A1969" s="113" t="str">
        <f t="shared" si="483"/>
        <v>×</v>
      </c>
      <c r="B1969" s="53"/>
      <c r="I1969" s="592" t="str">
        <f t="shared" si="484"/>
        <v/>
      </c>
      <c r="J1969" s="342"/>
      <c r="K1969" s="342"/>
      <c r="L1969" s="593" t="str">
        <f t="shared" si="485"/>
        <v/>
      </c>
      <c r="M1969" s="593"/>
      <c r="N1969" s="593"/>
      <c r="O1969" s="272" t="str">
        <f t="shared" si="486"/>
        <v/>
      </c>
      <c r="P1969" s="272"/>
      <c r="Q1969" s="272"/>
      <c r="R1969" s="272"/>
      <c r="S1969" s="602" t="str">
        <f t="shared" si="487"/>
        <v/>
      </c>
      <c r="T1969" s="602"/>
      <c r="U1969" s="602"/>
      <c r="V1969" s="272" t="str">
        <f t="shared" si="488"/>
        <v/>
      </c>
      <c r="W1969" s="272"/>
      <c r="X1969" s="272"/>
      <c r="Y1969" s="272"/>
      <c r="Z1969" s="602" t="str">
        <f t="shared" si="489"/>
        <v/>
      </c>
      <c r="AA1969" s="602"/>
      <c r="AB1969" s="603"/>
    </row>
    <row r="1970" spans="1:62" ht="15.75" customHeight="1">
      <c r="A1970" s="113" t="str">
        <f t="shared" si="483"/>
        <v>×</v>
      </c>
      <c r="B1970" s="53"/>
      <c r="I1970" s="592" t="str">
        <f t="shared" si="484"/>
        <v/>
      </c>
      <c r="J1970" s="342"/>
      <c r="K1970" s="342"/>
      <c r="L1970" s="593" t="str">
        <f t="shared" si="485"/>
        <v/>
      </c>
      <c r="M1970" s="593"/>
      <c r="N1970" s="593"/>
      <c r="O1970" s="272" t="str">
        <f t="shared" si="486"/>
        <v/>
      </c>
      <c r="P1970" s="272"/>
      <c r="Q1970" s="272"/>
      <c r="R1970" s="272"/>
      <c r="S1970" s="602" t="str">
        <f t="shared" si="487"/>
        <v/>
      </c>
      <c r="T1970" s="602"/>
      <c r="U1970" s="602"/>
      <c r="V1970" s="272" t="str">
        <f t="shared" si="488"/>
        <v/>
      </c>
      <c r="W1970" s="272"/>
      <c r="X1970" s="272"/>
      <c r="Y1970" s="272"/>
      <c r="Z1970" s="602" t="str">
        <f t="shared" si="489"/>
        <v/>
      </c>
      <c r="AA1970" s="602"/>
      <c r="AB1970" s="603"/>
    </row>
    <row r="1971" spans="1:62" ht="15.75" customHeight="1">
      <c r="A1971" s="113" t="str">
        <f t="shared" si="483"/>
        <v>×</v>
      </c>
      <c r="B1971" s="53"/>
      <c r="I1971" s="592" t="str">
        <f t="shared" si="484"/>
        <v/>
      </c>
      <c r="J1971" s="342"/>
      <c r="K1971" s="342"/>
      <c r="L1971" s="593" t="str">
        <f t="shared" si="485"/>
        <v/>
      </c>
      <c r="M1971" s="593"/>
      <c r="N1971" s="593"/>
      <c r="O1971" s="272" t="str">
        <f t="shared" si="486"/>
        <v/>
      </c>
      <c r="P1971" s="272"/>
      <c r="Q1971" s="272"/>
      <c r="R1971" s="272"/>
      <c r="S1971" s="602" t="str">
        <f t="shared" si="487"/>
        <v/>
      </c>
      <c r="T1971" s="602"/>
      <c r="U1971" s="602"/>
      <c r="V1971" s="272" t="str">
        <f t="shared" si="488"/>
        <v/>
      </c>
      <c r="W1971" s="272"/>
      <c r="X1971" s="272"/>
      <c r="Y1971" s="272"/>
      <c r="Z1971" s="602" t="str">
        <f t="shared" si="489"/>
        <v/>
      </c>
      <c r="AA1971" s="602"/>
      <c r="AB1971" s="603"/>
    </row>
    <row r="1972" spans="1:62" ht="15.75" customHeight="1">
      <c r="A1972" s="113" t="str">
        <f t="shared" si="483"/>
        <v>×</v>
      </c>
      <c r="B1972" s="53"/>
      <c r="I1972" s="592" t="str">
        <f t="shared" si="484"/>
        <v/>
      </c>
      <c r="J1972" s="342"/>
      <c r="K1972" s="342"/>
      <c r="L1972" s="593" t="str">
        <f t="shared" si="485"/>
        <v/>
      </c>
      <c r="M1972" s="593"/>
      <c r="N1972" s="593"/>
      <c r="O1972" s="272" t="str">
        <f t="shared" si="486"/>
        <v/>
      </c>
      <c r="P1972" s="272"/>
      <c r="Q1972" s="272"/>
      <c r="R1972" s="272"/>
      <c r="S1972" s="602" t="str">
        <f t="shared" si="487"/>
        <v/>
      </c>
      <c r="T1972" s="602"/>
      <c r="U1972" s="602"/>
      <c r="V1972" s="272" t="str">
        <f t="shared" si="488"/>
        <v/>
      </c>
      <c r="W1972" s="272"/>
      <c r="X1972" s="272"/>
      <c r="Y1972" s="272"/>
      <c r="Z1972" s="602" t="str">
        <f t="shared" si="489"/>
        <v/>
      </c>
      <c r="AA1972" s="602"/>
      <c r="AB1972" s="603"/>
    </row>
    <row r="1973" spans="1:62" ht="15.75" customHeight="1">
      <c r="A1973" s="113" t="str">
        <f t="shared" si="483"/>
        <v>×</v>
      </c>
      <c r="B1973" s="53"/>
      <c r="I1973" s="592" t="str">
        <f t="shared" si="484"/>
        <v/>
      </c>
      <c r="J1973" s="342"/>
      <c r="K1973" s="342"/>
      <c r="L1973" s="593" t="str">
        <f t="shared" si="485"/>
        <v/>
      </c>
      <c r="M1973" s="593"/>
      <c r="N1973" s="593"/>
      <c r="O1973" s="272" t="str">
        <f t="shared" si="486"/>
        <v/>
      </c>
      <c r="P1973" s="272"/>
      <c r="Q1973" s="272"/>
      <c r="R1973" s="272"/>
      <c r="S1973" s="602" t="str">
        <f t="shared" si="487"/>
        <v/>
      </c>
      <c r="T1973" s="602"/>
      <c r="U1973" s="602"/>
      <c r="V1973" s="272" t="str">
        <f t="shared" si="488"/>
        <v/>
      </c>
      <c r="W1973" s="272"/>
      <c r="X1973" s="272"/>
      <c r="Y1973" s="272"/>
      <c r="Z1973" s="602" t="str">
        <f t="shared" si="489"/>
        <v/>
      </c>
      <c r="AA1973" s="602"/>
      <c r="AB1973" s="603"/>
    </row>
    <row r="1974" spans="1:62" ht="15.75" customHeight="1">
      <c r="A1974" s="113" t="str">
        <f t="shared" si="483"/>
        <v>×</v>
      </c>
      <c r="B1974" s="53"/>
      <c r="I1974" s="592" t="str">
        <f t="shared" si="484"/>
        <v/>
      </c>
      <c r="J1974" s="342"/>
      <c r="K1974" s="342"/>
      <c r="L1974" s="593" t="str">
        <f t="shared" si="485"/>
        <v/>
      </c>
      <c r="M1974" s="593"/>
      <c r="N1974" s="593"/>
      <c r="O1974" s="272" t="str">
        <f t="shared" si="486"/>
        <v/>
      </c>
      <c r="P1974" s="272"/>
      <c r="Q1974" s="272"/>
      <c r="R1974" s="272"/>
      <c r="S1974" s="602" t="str">
        <f t="shared" si="487"/>
        <v/>
      </c>
      <c r="T1974" s="602"/>
      <c r="U1974" s="602"/>
      <c r="V1974" s="272" t="str">
        <f t="shared" si="488"/>
        <v/>
      </c>
      <c r="W1974" s="272"/>
      <c r="X1974" s="272"/>
      <c r="Y1974" s="272"/>
      <c r="Z1974" s="602" t="str">
        <f t="shared" si="489"/>
        <v/>
      </c>
      <c r="AA1974" s="602"/>
      <c r="AB1974" s="603"/>
    </row>
    <row r="1975" spans="1:62" ht="15.75" customHeight="1">
      <c r="A1975" s="113" t="str">
        <f t="shared" si="483"/>
        <v>×</v>
      </c>
      <c r="B1975" s="53"/>
      <c r="I1975" s="604" t="str">
        <f t="shared" si="484"/>
        <v/>
      </c>
      <c r="J1975" s="388"/>
      <c r="K1975" s="388"/>
      <c r="L1975" s="605" t="str">
        <f t="shared" si="485"/>
        <v/>
      </c>
      <c r="M1975" s="605"/>
      <c r="N1975" s="605"/>
      <c r="O1975" s="274" t="str">
        <f t="shared" si="486"/>
        <v/>
      </c>
      <c r="P1975" s="274"/>
      <c r="Q1975" s="274"/>
      <c r="R1975" s="274"/>
      <c r="S1975" s="607" t="str">
        <f t="shared" si="487"/>
        <v/>
      </c>
      <c r="T1975" s="607"/>
      <c r="U1975" s="607"/>
      <c r="V1975" s="274" t="str">
        <f t="shared" si="488"/>
        <v/>
      </c>
      <c r="W1975" s="274"/>
      <c r="X1975" s="274"/>
      <c r="Y1975" s="274"/>
      <c r="Z1975" s="607" t="str">
        <f t="shared" si="489"/>
        <v/>
      </c>
      <c r="AA1975" s="607"/>
      <c r="AB1975" s="608"/>
    </row>
    <row r="1976" spans="1:62" ht="15.75" customHeight="1">
      <c r="I1976" s="35"/>
      <c r="J1976" s="35"/>
      <c r="K1976" s="35"/>
      <c r="L1976" s="35"/>
      <c r="M1976" s="35"/>
      <c r="N1976" s="35"/>
      <c r="O1976" s="35"/>
      <c r="P1976" s="35"/>
      <c r="Q1976" s="35"/>
      <c r="R1976" s="35"/>
      <c r="S1976" s="35"/>
      <c r="T1976" s="35"/>
      <c r="U1976" s="50" t="s">
        <v>124</v>
      </c>
      <c r="V1976" s="385" t="s">
        <v>568</v>
      </c>
      <c r="W1976" s="385"/>
      <c r="X1976" s="35" t="s">
        <v>26</v>
      </c>
      <c r="Y1976" s="439">
        <f>杭先端径*0.1</f>
        <v>0.1</v>
      </c>
      <c r="Z1976" s="439"/>
      <c r="AA1976" s="439"/>
      <c r="AB1976" s="62" t="s">
        <v>427</v>
      </c>
      <c r="AC1976" s="22" t="s">
        <v>154</v>
      </c>
    </row>
    <row r="1977" spans="1:62" ht="15.75" customHeight="1">
      <c r="A1977" s="117" t="str">
        <f t="shared" ref="A1977:A1983" si="490">IF(液状化L1の有無="","","×")</f>
        <v>×</v>
      </c>
      <c r="B1977" s="100" t="s">
        <v>588</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573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456" t="s">
        <v>428</v>
      </c>
      <c r="J1980" s="302"/>
      <c r="K1980" s="302"/>
      <c r="L1980" s="302"/>
      <c r="M1980" s="302"/>
      <c r="N1980" s="302"/>
      <c r="O1980" s="302"/>
      <c r="P1980" s="302"/>
      <c r="Q1980" s="302"/>
      <c r="R1980" s="302"/>
      <c r="S1980" s="302"/>
      <c r="T1980" s="302"/>
      <c r="U1980" s="302"/>
      <c r="V1980" s="302"/>
      <c r="W1980" s="302"/>
      <c r="X1980" s="302"/>
      <c r="Y1980" s="302"/>
      <c r="Z1980" s="302"/>
      <c r="AA1980" s="302"/>
      <c r="AB1980" s="595"/>
    </row>
    <row r="1981" spans="1:62" s="54" customFormat="1" ht="15.75" customHeight="1">
      <c r="A1981" s="117" t="str">
        <f t="shared" si="490"/>
        <v>×</v>
      </c>
      <c r="B1981" s="100"/>
      <c r="I1981" s="403" t="s">
        <v>77</v>
      </c>
      <c r="J1981" s="355"/>
      <c r="K1981" s="355"/>
      <c r="L1981" s="588" t="s">
        <v>186</v>
      </c>
      <c r="M1981" s="589"/>
      <c r="N1981" s="589"/>
      <c r="O1981" s="230" t="s">
        <v>561</v>
      </c>
      <c r="P1981" s="230"/>
      <c r="Q1981" s="230"/>
      <c r="R1981" s="230"/>
      <c r="S1981" s="230"/>
      <c r="T1981" s="230"/>
      <c r="U1981" s="230"/>
      <c r="V1981" s="230" t="s">
        <v>562</v>
      </c>
      <c r="W1981" s="230"/>
      <c r="X1981" s="230"/>
      <c r="Y1981" s="230"/>
      <c r="Z1981" s="230"/>
      <c r="AA1981" s="230"/>
      <c r="AB1981" s="386"/>
    </row>
    <row r="1982" spans="1:62" s="54" customFormat="1" ht="15.75" customHeight="1">
      <c r="A1982" s="117" t="str">
        <f t="shared" si="490"/>
        <v>×</v>
      </c>
      <c r="B1982" s="100"/>
      <c r="I1982" s="403"/>
      <c r="J1982" s="355"/>
      <c r="K1982" s="355"/>
      <c r="L1982" s="588"/>
      <c r="M1982" s="589"/>
      <c r="N1982" s="589"/>
      <c r="O1982" s="355" t="s">
        <v>560</v>
      </c>
      <c r="P1982" s="355"/>
      <c r="Q1982" s="355"/>
      <c r="R1982" s="355"/>
      <c r="S1982" s="475" t="s">
        <v>525</v>
      </c>
      <c r="T1982" s="475"/>
      <c r="U1982" s="475"/>
      <c r="V1982" s="355" t="s">
        <v>560</v>
      </c>
      <c r="W1982" s="355"/>
      <c r="X1982" s="355"/>
      <c r="Y1982" s="355"/>
      <c r="Z1982" s="475" t="s">
        <v>526</v>
      </c>
      <c r="AA1982" s="475"/>
      <c r="AB1982" s="481"/>
    </row>
    <row r="1983" spans="1:62" s="54" customFormat="1" ht="15.75" customHeight="1">
      <c r="A1983" s="117" t="str">
        <f t="shared" si="490"/>
        <v>×</v>
      </c>
      <c r="B1983" s="100"/>
      <c r="I1983" s="300"/>
      <c r="J1983" s="246"/>
      <c r="K1983" s="246"/>
      <c r="L1983" s="303"/>
      <c r="M1983" s="303"/>
      <c r="N1983" s="303"/>
      <c r="O1983" s="246"/>
      <c r="P1983" s="246"/>
      <c r="Q1983" s="246"/>
      <c r="R1983" s="246"/>
      <c r="S1983" s="477"/>
      <c r="T1983" s="477"/>
      <c r="U1983" s="477"/>
      <c r="V1983" s="246"/>
      <c r="W1983" s="246"/>
      <c r="X1983" s="246"/>
      <c r="Y1983" s="246"/>
      <c r="Z1983" s="477"/>
      <c r="AA1983" s="477"/>
      <c r="AB1983" s="482"/>
    </row>
    <row r="1984" spans="1:62" s="54" customFormat="1" ht="15.75" customHeight="1">
      <c r="A1984" s="123" t="str">
        <f t="shared" ref="A1984:A1999" si="491">IF(液状化L1の有無="",IF(I1984="","×",""),"×")</f>
        <v>×</v>
      </c>
      <c r="B1984" s="53"/>
      <c r="I1984" s="587">
        <f t="shared" ref="I1984:I1999" si="492">IF(G744="","",G744)</f>
        <v>2</v>
      </c>
      <c r="J1984" s="374"/>
      <c r="K1984" s="374"/>
      <c r="L1984" s="590">
        <f t="shared" ref="L1984:L1999" si="493">IF(N744="","",N744)</f>
        <v>3.4200000762939453</v>
      </c>
      <c r="M1984" s="590"/>
      <c r="N1984" s="590"/>
      <c r="O1984" s="413">
        <f t="shared" ref="O1984:O1999" si="494">Q744</f>
        <v>0</v>
      </c>
      <c r="P1984" s="413"/>
      <c r="Q1984" s="413"/>
      <c r="R1984" s="413"/>
      <c r="S1984" s="609">
        <f t="shared" ref="S1984:S1999" si="495">O1679</f>
        <v>0</v>
      </c>
      <c r="T1984" s="609"/>
      <c r="U1984" s="609"/>
      <c r="V1984" s="413">
        <f>IF(O1984="","",IF(O1984=0,0,ROUND((Z1984-S1984)/(Y$2000-(S1984/O1984)),0)))</f>
        <v>0</v>
      </c>
      <c r="W1984" s="413"/>
      <c r="X1984" s="413"/>
      <c r="Y1984" s="413"/>
      <c r="Z1984" s="609">
        <f t="shared" ref="Z1984:Z1999" si="496">R1679</f>
        <v>0</v>
      </c>
      <c r="AA1984" s="609"/>
      <c r="AB1984" s="610"/>
      <c r="AD1984" s="22"/>
      <c r="AE1984" s="22"/>
      <c r="AF1984" s="22"/>
      <c r="AG1984" s="22"/>
      <c r="AH1984" s="22"/>
      <c r="AI1984" s="22"/>
    </row>
    <row r="1985" spans="1:62" s="54" customFormat="1" ht="15.75" customHeight="1">
      <c r="A1985" s="123" t="str">
        <f t="shared" si="491"/>
        <v>×</v>
      </c>
      <c r="B1985" s="53"/>
      <c r="F1985" s="53"/>
      <c r="G1985" s="53"/>
      <c r="H1985" s="55"/>
      <c r="I1985" s="592">
        <f t="shared" si="492"/>
        <v>3</v>
      </c>
      <c r="J1985" s="342"/>
      <c r="K1985" s="342"/>
      <c r="L1985" s="593">
        <f t="shared" si="493"/>
        <v>3.1500000953674316</v>
      </c>
      <c r="M1985" s="593"/>
      <c r="N1985" s="593"/>
      <c r="O1985" s="272">
        <f t="shared" si="494"/>
        <v>0</v>
      </c>
      <c r="P1985" s="272"/>
      <c r="Q1985" s="272"/>
      <c r="R1985" s="272"/>
      <c r="S1985" s="602">
        <f t="shared" si="495"/>
        <v>0</v>
      </c>
      <c r="T1985" s="602"/>
      <c r="U1985" s="602"/>
      <c r="V1985" s="272">
        <f t="shared" ref="V1985:V1999" si="497">IF(O1985="","",IF(O1985=0,0,ROUND((Z1985-S1985)/(Y$2000-(S1985/O1985)),0)))</f>
        <v>0</v>
      </c>
      <c r="W1985" s="272"/>
      <c r="X1985" s="272"/>
      <c r="Y1985" s="272"/>
      <c r="Z1985" s="602">
        <f t="shared" si="496"/>
        <v>0</v>
      </c>
      <c r="AA1985" s="602"/>
      <c r="AB1985" s="603"/>
      <c r="AD1985" s="22"/>
      <c r="AE1985" s="22"/>
      <c r="AF1985" s="22"/>
      <c r="AG1985" s="22"/>
      <c r="AH1985" s="22"/>
      <c r="AI1985" s="22"/>
    </row>
    <row r="1986" spans="1:62" ht="15.75" customHeight="1">
      <c r="A1986" s="123" t="str">
        <f t="shared" si="491"/>
        <v>×</v>
      </c>
      <c r="B1986" s="53"/>
      <c r="I1986" s="592">
        <f t="shared" si="492"/>
        <v>4</v>
      </c>
      <c r="J1986" s="342"/>
      <c r="K1986" s="342"/>
      <c r="L1986" s="593">
        <f t="shared" si="493"/>
        <v>1.0200004577636719</v>
      </c>
      <c r="M1986" s="593"/>
      <c r="N1986" s="593"/>
      <c r="O1986" s="272">
        <f t="shared" si="494"/>
        <v>0</v>
      </c>
      <c r="P1986" s="272"/>
      <c r="Q1986" s="272"/>
      <c r="R1986" s="272"/>
      <c r="S1986" s="602">
        <f t="shared" si="495"/>
        <v>0</v>
      </c>
      <c r="T1986" s="602"/>
      <c r="U1986" s="602"/>
      <c r="V1986" s="272">
        <f t="shared" si="497"/>
        <v>0</v>
      </c>
      <c r="W1986" s="272"/>
      <c r="X1986" s="272"/>
      <c r="Y1986" s="272"/>
      <c r="Z1986" s="602">
        <f t="shared" si="496"/>
        <v>0</v>
      </c>
      <c r="AA1986" s="602"/>
      <c r="AB1986" s="603"/>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592">
        <f t="shared" si="492"/>
        <v>4</v>
      </c>
      <c r="J1987" s="342"/>
      <c r="K1987" s="342"/>
      <c r="L1987" s="593">
        <f t="shared" si="493"/>
        <v>3.9799995422363281</v>
      </c>
      <c r="M1987" s="593"/>
      <c r="N1987" s="593"/>
      <c r="O1987" s="272">
        <f t="shared" si="494"/>
        <v>9047.7868423386044</v>
      </c>
      <c r="P1987" s="272"/>
      <c r="Q1987" s="272"/>
      <c r="R1987" s="272"/>
      <c r="S1987" s="602">
        <f t="shared" si="495"/>
        <v>59.6</v>
      </c>
      <c r="T1987" s="602"/>
      <c r="U1987" s="602"/>
      <c r="V1987" s="272">
        <f t="shared" si="497"/>
        <v>106</v>
      </c>
      <c r="W1987" s="272"/>
      <c r="X1987" s="272"/>
      <c r="Y1987" s="272"/>
      <c r="Z1987" s="602">
        <f t="shared" si="496"/>
        <v>69.5</v>
      </c>
      <c r="AA1987" s="602"/>
      <c r="AB1987" s="603"/>
    </row>
    <row r="1988" spans="1:62" ht="15.75" customHeight="1">
      <c r="A1988" s="123" t="str">
        <f t="shared" si="491"/>
        <v>×</v>
      </c>
      <c r="B1988" s="53"/>
      <c r="I1988" s="592">
        <f t="shared" si="492"/>
        <v>5</v>
      </c>
      <c r="J1988" s="342"/>
      <c r="K1988" s="342"/>
      <c r="L1988" s="593">
        <f t="shared" si="493"/>
        <v>5</v>
      </c>
      <c r="M1988" s="593"/>
      <c r="N1988" s="593"/>
      <c r="O1988" s="272">
        <f t="shared" si="494"/>
        <v>9047.7868423386044</v>
      </c>
      <c r="P1988" s="272"/>
      <c r="Q1988" s="272"/>
      <c r="R1988" s="272"/>
      <c r="S1988" s="602">
        <f t="shared" si="495"/>
        <v>120.6</v>
      </c>
      <c r="T1988" s="602"/>
      <c r="U1988" s="602"/>
      <c r="V1988" s="272">
        <f t="shared" si="497"/>
        <v>232</v>
      </c>
      <c r="W1988" s="272"/>
      <c r="X1988" s="272"/>
      <c r="Y1988" s="272"/>
      <c r="Z1988" s="602">
        <f t="shared" si="496"/>
        <v>140.69999999999999</v>
      </c>
      <c r="AA1988" s="602"/>
      <c r="AB1988" s="603"/>
    </row>
    <row r="1989" spans="1:62" ht="15.75" customHeight="1">
      <c r="A1989" s="123" t="str">
        <f t="shared" si="491"/>
        <v>×</v>
      </c>
      <c r="B1989" s="53"/>
      <c r="I1989" s="592">
        <f t="shared" si="492"/>
        <v>6</v>
      </c>
      <c r="J1989" s="342"/>
      <c r="K1989" s="342"/>
      <c r="L1989" s="593">
        <f t="shared" si="493"/>
        <v>5.1999998092651367</v>
      </c>
      <c r="M1989" s="593"/>
      <c r="N1989" s="593"/>
      <c r="O1989" s="272">
        <f t="shared" si="494"/>
        <v>9047.7868423386044</v>
      </c>
      <c r="P1989" s="272"/>
      <c r="Q1989" s="272"/>
      <c r="R1989" s="272"/>
      <c r="S1989" s="602">
        <f t="shared" si="495"/>
        <v>183.2</v>
      </c>
      <c r="T1989" s="602"/>
      <c r="U1989" s="602"/>
      <c r="V1989" s="272">
        <f t="shared" si="497"/>
        <v>384</v>
      </c>
      <c r="W1989" s="272"/>
      <c r="X1989" s="272"/>
      <c r="Y1989" s="272"/>
      <c r="Z1989" s="602">
        <f t="shared" si="496"/>
        <v>213.8</v>
      </c>
      <c r="AA1989" s="602"/>
      <c r="AB1989" s="603"/>
    </row>
    <row r="1990" spans="1:62" ht="15.75" customHeight="1">
      <c r="A1990" s="123" t="str">
        <f t="shared" si="491"/>
        <v>×</v>
      </c>
      <c r="B1990" s="53"/>
      <c r="I1990" s="592">
        <f t="shared" si="492"/>
        <v>7</v>
      </c>
      <c r="J1990" s="342"/>
      <c r="K1990" s="342"/>
      <c r="L1990" s="593">
        <f t="shared" si="493"/>
        <v>2.5499999523162842</v>
      </c>
      <c r="M1990" s="593"/>
      <c r="N1990" s="593"/>
      <c r="O1990" s="272">
        <f t="shared" si="494"/>
        <v>25509.732347149122</v>
      </c>
      <c r="P1990" s="272"/>
      <c r="Q1990" s="272"/>
      <c r="R1990" s="272"/>
      <c r="S1990" s="602">
        <f t="shared" si="495"/>
        <v>48.3</v>
      </c>
      <c r="T1990" s="602"/>
      <c r="U1990" s="602"/>
      <c r="V1990" s="272">
        <f t="shared" si="497"/>
        <v>82</v>
      </c>
      <c r="W1990" s="272"/>
      <c r="X1990" s="272"/>
      <c r="Y1990" s="272"/>
      <c r="Z1990" s="602">
        <f t="shared" si="496"/>
        <v>56.3</v>
      </c>
      <c r="AA1990" s="602"/>
      <c r="AB1990" s="603"/>
    </row>
    <row r="1991" spans="1:62" ht="15.75" customHeight="1">
      <c r="A1991" s="123" t="str">
        <f t="shared" si="491"/>
        <v>×</v>
      </c>
      <c r="B1991" s="53"/>
      <c r="I1991" s="592">
        <f t="shared" si="492"/>
        <v>8</v>
      </c>
      <c r="J1991" s="342"/>
      <c r="K1991" s="342"/>
      <c r="L1991" s="593">
        <f t="shared" si="493"/>
        <v>3.7799999713897705</v>
      </c>
      <c r="M1991" s="593"/>
      <c r="N1991" s="593"/>
      <c r="O1991" s="272">
        <f t="shared" si="494"/>
        <v>19415.042599184922</v>
      </c>
      <c r="P1991" s="272"/>
      <c r="Q1991" s="272"/>
      <c r="R1991" s="272"/>
      <c r="S1991" s="602">
        <f t="shared" si="495"/>
        <v>149.30000000000001</v>
      </c>
      <c r="T1991" s="602"/>
      <c r="U1991" s="602"/>
      <c r="V1991" s="272">
        <f t="shared" si="497"/>
        <v>270</v>
      </c>
      <c r="W1991" s="272"/>
      <c r="X1991" s="272"/>
      <c r="Y1991" s="272"/>
      <c r="Z1991" s="602">
        <f t="shared" si="496"/>
        <v>174.2</v>
      </c>
      <c r="AA1991" s="602"/>
      <c r="AB1991" s="603"/>
    </row>
    <row r="1992" spans="1:62" ht="15.75" customHeight="1">
      <c r="A1992" s="123" t="str">
        <f t="shared" si="491"/>
        <v>×</v>
      </c>
      <c r="B1992" s="53"/>
      <c r="I1992" s="592">
        <f t="shared" si="492"/>
        <v>9</v>
      </c>
      <c r="J1992" s="342"/>
      <c r="K1992" s="342"/>
      <c r="L1992" s="593">
        <f t="shared" si="493"/>
        <v>0.89999997615814209</v>
      </c>
      <c r="M1992" s="593"/>
      <c r="N1992" s="593"/>
      <c r="O1992" s="272">
        <f t="shared" si="494"/>
        <v>66601.764256103619</v>
      </c>
      <c r="P1992" s="272"/>
      <c r="Q1992" s="272"/>
      <c r="R1992" s="272"/>
      <c r="S1992" s="602">
        <f t="shared" si="495"/>
        <v>565.5</v>
      </c>
      <c r="T1992" s="602"/>
      <c r="U1992" s="602"/>
      <c r="V1992" s="272">
        <f t="shared" si="497"/>
        <v>1029</v>
      </c>
      <c r="W1992" s="272"/>
      <c r="X1992" s="272"/>
      <c r="Y1992" s="272"/>
      <c r="Z1992" s="602">
        <f t="shared" si="496"/>
        <v>659.7</v>
      </c>
      <c r="AA1992" s="602"/>
      <c r="AB1992" s="603"/>
    </row>
    <row r="1993" spans="1:62" ht="15.75" customHeight="1">
      <c r="A1993" s="123" t="str">
        <f t="shared" si="491"/>
        <v>×</v>
      </c>
      <c r="B1993" s="53"/>
      <c r="I1993" s="592">
        <f t="shared" si="492"/>
        <v>9</v>
      </c>
      <c r="J1993" s="342"/>
      <c r="K1993" s="342"/>
      <c r="L1993" s="593">
        <f t="shared" si="493"/>
        <v>1</v>
      </c>
      <c r="M1993" s="593"/>
      <c r="N1993" s="593"/>
      <c r="O1993" s="272">
        <f t="shared" si="494"/>
        <v>0</v>
      </c>
      <c r="P1993" s="272"/>
      <c r="Q1993" s="272"/>
      <c r="R1993" s="272"/>
      <c r="S1993" s="602">
        <f t="shared" si="495"/>
        <v>0</v>
      </c>
      <c r="T1993" s="602"/>
      <c r="U1993" s="602"/>
      <c r="V1993" s="272">
        <f t="shared" si="497"/>
        <v>0</v>
      </c>
      <c r="W1993" s="272"/>
      <c r="X1993" s="272"/>
      <c r="Y1993" s="272"/>
      <c r="Z1993" s="602">
        <f t="shared" si="496"/>
        <v>0</v>
      </c>
      <c r="AA1993" s="602"/>
      <c r="AB1993" s="603"/>
    </row>
    <row r="1994" spans="1:62" ht="15.75" customHeight="1">
      <c r="A1994" s="123" t="str">
        <f t="shared" si="491"/>
        <v>×</v>
      </c>
      <c r="B1994" s="53"/>
      <c r="I1994" s="592" t="str">
        <f t="shared" si="492"/>
        <v/>
      </c>
      <c r="J1994" s="342"/>
      <c r="K1994" s="342"/>
      <c r="L1994" s="593" t="str">
        <f t="shared" si="493"/>
        <v/>
      </c>
      <c r="M1994" s="593"/>
      <c r="N1994" s="593"/>
      <c r="O1994" s="272" t="str">
        <f t="shared" si="494"/>
        <v/>
      </c>
      <c r="P1994" s="272"/>
      <c r="Q1994" s="272"/>
      <c r="R1994" s="272"/>
      <c r="S1994" s="602" t="str">
        <f t="shared" si="495"/>
        <v/>
      </c>
      <c r="T1994" s="602"/>
      <c r="U1994" s="602"/>
      <c r="V1994" s="272" t="str">
        <f t="shared" si="497"/>
        <v/>
      </c>
      <c r="W1994" s="272"/>
      <c r="X1994" s="272"/>
      <c r="Y1994" s="272"/>
      <c r="Z1994" s="602" t="str">
        <f t="shared" si="496"/>
        <v/>
      </c>
      <c r="AA1994" s="602"/>
      <c r="AB1994" s="603"/>
    </row>
    <row r="1995" spans="1:62" ht="15.75" customHeight="1">
      <c r="A1995" s="123" t="str">
        <f t="shared" si="491"/>
        <v>×</v>
      </c>
      <c r="B1995" s="53"/>
      <c r="I1995" s="592" t="str">
        <f t="shared" si="492"/>
        <v/>
      </c>
      <c r="J1995" s="342"/>
      <c r="K1995" s="342"/>
      <c r="L1995" s="593" t="str">
        <f t="shared" si="493"/>
        <v/>
      </c>
      <c r="M1995" s="593"/>
      <c r="N1995" s="593"/>
      <c r="O1995" s="272" t="str">
        <f t="shared" si="494"/>
        <v/>
      </c>
      <c r="P1995" s="272"/>
      <c r="Q1995" s="272"/>
      <c r="R1995" s="272"/>
      <c r="S1995" s="602" t="str">
        <f t="shared" si="495"/>
        <v/>
      </c>
      <c r="T1995" s="602"/>
      <c r="U1995" s="602"/>
      <c r="V1995" s="272" t="str">
        <f t="shared" si="497"/>
        <v/>
      </c>
      <c r="W1995" s="272"/>
      <c r="X1995" s="272"/>
      <c r="Y1995" s="272"/>
      <c r="Z1995" s="602" t="str">
        <f t="shared" si="496"/>
        <v/>
      </c>
      <c r="AA1995" s="602"/>
      <c r="AB1995" s="603"/>
    </row>
    <row r="1996" spans="1:62" ht="15.75" customHeight="1">
      <c r="A1996" s="123" t="str">
        <f t="shared" si="491"/>
        <v>×</v>
      </c>
      <c r="B1996" s="53"/>
      <c r="I1996" s="592" t="str">
        <f t="shared" si="492"/>
        <v/>
      </c>
      <c r="J1996" s="342"/>
      <c r="K1996" s="342"/>
      <c r="L1996" s="593" t="str">
        <f t="shared" si="493"/>
        <v/>
      </c>
      <c r="M1996" s="593"/>
      <c r="N1996" s="593"/>
      <c r="O1996" s="272" t="str">
        <f t="shared" si="494"/>
        <v/>
      </c>
      <c r="P1996" s="272"/>
      <c r="Q1996" s="272"/>
      <c r="R1996" s="272"/>
      <c r="S1996" s="602" t="str">
        <f t="shared" si="495"/>
        <v/>
      </c>
      <c r="T1996" s="602"/>
      <c r="U1996" s="602"/>
      <c r="V1996" s="272" t="str">
        <f t="shared" si="497"/>
        <v/>
      </c>
      <c r="W1996" s="272"/>
      <c r="X1996" s="272"/>
      <c r="Y1996" s="272"/>
      <c r="Z1996" s="602" t="str">
        <f t="shared" si="496"/>
        <v/>
      </c>
      <c r="AA1996" s="602"/>
      <c r="AB1996" s="603"/>
    </row>
    <row r="1997" spans="1:62" ht="15.75" customHeight="1">
      <c r="A1997" s="123" t="str">
        <f t="shared" si="491"/>
        <v>×</v>
      </c>
      <c r="B1997" s="53"/>
      <c r="I1997" s="592" t="str">
        <f t="shared" si="492"/>
        <v/>
      </c>
      <c r="J1997" s="342"/>
      <c r="K1997" s="342"/>
      <c r="L1997" s="593" t="str">
        <f t="shared" si="493"/>
        <v/>
      </c>
      <c r="M1997" s="593"/>
      <c r="N1997" s="593"/>
      <c r="O1997" s="272" t="str">
        <f t="shared" si="494"/>
        <v/>
      </c>
      <c r="P1997" s="272"/>
      <c r="Q1997" s="272"/>
      <c r="R1997" s="272"/>
      <c r="S1997" s="602" t="str">
        <f t="shared" si="495"/>
        <v/>
      </c>
      <c r="T1997" s="602"/>
      <c r="U1997" s="602"/>
      <c r="V1997" s="272" t="str">
        <f t="shared" si="497"/>
        <v/>
      </c>
      <c r="W1997" s="272"/>
      <c r="X1997" s="272"/>
      <c r="Y1997" s="272"/>
      <c r="Z1997" s="602" t="str">
        <f t="shared" si="496"/>
        <v/>
      </c>
      <c r="AA1997" s="602"/>
      <c r="AB1997" s="603"/>
    </row>
    <row r="1998" spans="1:62" ht="15.75" customHeight="1">
      <c r="A1998" s="123" t="str">
        <f t="shared" si="491"/>
        <v>×</v>
      </c>
      <c r="B1998" s="53"/>
      <c r="I1998" s="592" t="str">
        <f t="shared" si="492"/>
        <v/>
      </c>
      <c r="J1998" s="342"/>
      <c r="K1998" s="342"/>
      <c r="L1998" s="593" t="str">
        <f t="shared" si="493"/>
        <v/>
      </c>
      <c r="M1998" s="593"/>
      <c r="N1998" s="593"/>
      <c r="O1998" s="272" t="str">
        <f t="shared" si="494"/>
        <v/>
      </c>
      <c r="P1998" s="272"/>
      <c r="Q1998" s="272"/>
      <c r="R1998" s="272"/>
      <c r="S1998" s="602" t="str">
        <f t="shared" si="495"/>
        <v/>
      </c>
      <c r="T1998" s="602"/>
      <c r="U1998" s="602"/>
      <c r="V1998" s="272" t="str">
        <f t="shared" si="497"/>
        <v/>
      </c>
      <c r="W1998" s="272"/>
      <c r="X1998" s="272"/>
      <c r="Y1998" s="272"/>
      <c r="Z1998" s="602" t="str">
        <f t="shared" si="496"/>
        <v/>
      </c>
      <c r="AA1998" s="602"/>
      <c r="AB1998" s="603"/>
    </row>
    <row r="1999" spans="1:62" ht="15.75" customHeight="1">
      <c r="A1999" s="123" t="str">
        <f t="shared" si="491"/>
        <v>×</v>
      </c>
      <c r="B1999" s="53"/>
      <c r="I1999" s="604" t="str">
        <f t="shared" si="492"/>
        <v/>
      </c>
      <c r="J1999" s="388"/>
      <c r="K1999" s="388"/>
      <c r="L1999" s="605" t="str">
        <f t="shared" si="493"/>
        <v/>
      </c>
      <c r="M1999" s="605"/>
      <c r="N1999" s="605"/>
      <c r="O1999" s="274" t="str">
        <f t="shared" si="494"/>
        <v/>
      </c>
      <c r="P1999" s="274"/>
      <c r="Q1999" s="274"/>
      <c r="R1999" s="274"/>
      <c r="S1999" s="607" t="str">
        <f t="shared" si="495"/>
        <v/>
      </c>
      <c r="T1999" s="607"/>
      <c r="U1999" s="607"/>
      <c r="V1999" s="274" t="str">
        <f t="shared" si="497"/>
        <v/>
      </c>
      <c r="W1999" s="274"/>
      <c r="X1999" s="274"/>
      <c r="Y1999" s="274"/>
      <c r="Z1999" s="607" t="str">
        <f t="shared" si="496"/>
        <v/>
      </c>
      <c r="AA1999" s="607"/>
      <c r="AB1999" s="608"/>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85" t="s">
        <v>568</v>
      </c>
      <c r="W2000" s="385"/>
      <c r="X2000" s="103" t="s">
        <v>26</v>
      </c>
      <c r="Y2000" s="439">
        <f>杭先端径*0.1</f>
        <v>0.1</v>
      </c>
      <c r="Z2000" s="439"/>
      <c r="AA2000" s="439"/>
      <c r="AB2000" s="62" t="s">
        <v>427</v>
      </c>
      <c r="AC2000" s="22" t="s">
        <v>154</v>
      </c>
    </row>
    <row r="2001" spans="1:62" s="100" customFormat="1" ht="15.75" customHeight="1">
      <c r="A2001" s="117" t="str">
        <f t="shared" si="498"/>
        <v>×</v>
      </c>
      <c r="B2001" s="100" t="s">
        <v>588</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456" t="s">
        <v>569</v>
      </c>
      <c r="J2003" s="302"/>
      <c r="K2003" s="302"/>
      <c r="L2003" s="302"/>
      <c r="M2003" s="302"/>
      <c r="N2003" s="302"/>
      <c r="O2003" s="302"/>
      <c r="P2003" s="302"/>
      <c r="Q2003" s="302"/>
      <c r="R2003" s="302"/>
      <c r="S2003" s="302"/>
      <c r="T2003" s="302"/>
      <c r="U2003" s="302"/>
      <c r="V2003" s="302"/>
      <c r="W2003" s="302"/>
      <c r="X2003" s="302"/>
      <c r="Y2003" s="302"/>
      <c r="Z2003" s="302"/>
      <c r="AA2003" s="302"/>
      <c r="AB2003" s="595"/>
    </row>
    <row r="2004" spans="1:62" s="54" customFormat="1" ht="15.75" customHeight="1">
      <c r="A2004" s="117" t="str">
        <f t="shared" si="498"/>
        <v>×</v>
      </c>
      <c r="B2004" s="100"/>
      <c r="I2004" s="403" t="s">
        <v>77</v>
      </c>
      <c r="J2004" s="355"/>
      <c r="K2004" s="355"/>
      <c r="L2004" s="588" t="s">
        <v>186</v>
      </c>
      <c r="M2004" s="589"/>
      <c r="N2004" s="589"/>
      <c r="O2004" s="230" t="s">
        <v>561</v>
      </c>
      <c r="P2004" s="230"/>
      <c r="Q2004" s="230"/>
      <c r="R2004" s="230"/>
      <c r="S2004" s="230"/>
      <c r="T2004" s="230"/>
      <c r="U2004" s="230"/>
      <c r="V2004" s="230" t="s">
        <v>562</v>
      </c>
      <c r="W2004" s="230"/>
      <c r="X2004" s="230"/>
      <c r="Y2004" s="230"/>
      <c r="Z2004" s="230"/>
      <c r="AA2004" s="230"/>
      <c r="AB2004" s="386"/>
    </row>
    <row r="2005" spans="1:62" s="54" customFormat="1" ht="15.75" customHeight="1">
      <c r="A2005" s="117" t="str">
        <f t="shared" si="498"/>
        <v>×</v>
      </c>
      <c r="B2005" s="100"/>
      <c r="I2005" s="403"/>
      <c r="J2005" s="355"/>
      <c r="K2005" s="355"/>
      <c r="L2005" s="588"/>
      <c r="M2005" s="589"/>
      <c r="N2005" s="589"/>
      <c r="O2005" s="355" t="s">
        <v>560</v>
      </c>
      <c r="P2005" s="355"/>
      <c r="Q2005" s="355"/>
      <c r="R2005" s="355"/>
      <c r="S2005" s="475" t="s">
        <v>525</v>
      </c>
      <c r="T2005" s="475"/>
      <c r="U2005" s="475"/>
      <c r="V2005" s="355" t="s">
        <v>560</v>
      </c>
      <c r="W2005" s="355"/>
      <c r="X2005" s="355"/>
      <c r="Y2005" s="355"/>
      <c r="Z2005" s="475" t="s">
        <v>526</v>
      </c>
      <c r="AA2005" s="475"/>
      <c r="AB2005" s="481"/>
    </row>
    <row r="2006" spans="1:62" s="54" customFormat="1" ht="15.75" customHeight="1">
      <c r="A2006" s="117" t="str">
        <f t="shared" si="498"/>
        <v>×</v>
      </c>
      <c r="B2006" s="100"/>
      <c r="I2006" s="300"/>
      <c r="J2006" s="246"/>
      <c r="K2006" s="246"/>
      <c r="L2006" s="303"/>
      <c r="M2006" s="303"/>
      <c r="N2006" s="303"/>
      <c r="O2006" s="246"/>
      <c r="P2006" s="246"/>
      <c r="Q2006" s="246"/>
      <c r="R2006" s="246"/>
      <c r="S2006" s="477"/>
      <c r="T2006" s="477"/>
      <c r="U2006" s="477"/>
      <c r="V2006" s="246"/>
      <c r="W2006" s="246"/>
      <c r="X2006" s="246"/>
      <c r="Y2006" s="246"/>
      <c r="Z2006" s="477"/>
      <c r="AA2006" s="477"/>
      <c r="AB2006" s="482"/>
    </row>
    <row r="2007" spans="1:62" s="54" customFormat="1" ht="15.75" customHeight="1">
      <c r="A2007" s="123" t="str">
        <f t="shared" ref="A2007:A2022" si="499">IF(液状化L1の有無="",IF(I2007="","×",""),"×")</f>
        <v>×</v>
      </c>
      <c r="B2007" s="53"/>
      <c r="I2007" s="587">
        <f t="shared" ref="I2007:I2022" si="500">IF(U744="","",U744)</f>
        <v>2</v>
      </c>
      <c r="J2007" s="374"/>
      <c r="K2007" s="374"/>
      <c r="L2007" s="590">
        <f t="shared" ref="L2007:L2022" si="501">IF(AB744="","",AB744)</f>
        <v>3.4200000762939453</v>
      </c>
      <c r="M2007" s="590"/>
      <c r="N2007" s="590"/>
      <c r="O2007" s="413">
        <f t="shared" ref="O2007:O2022" si="502">AE744</f>
        <v>0</v>
      </c>
      <c r="P2007" s="413"/>
      <c r="Q2007" s="413"/>
      <c r="R2007" s="413"/>
      <c r="S2007" s="609">
        <f t="shared" ref="S2007:S2022" si="503">AD1679</f>
        <v>0</v>
      </c>
      <c r="T2007" s="609"/>
      <c r="U2007" s="609"/>
      <c r="V2007" s="413">
        <f t="shared" ref="V2007:V2022" si="504">IF(O2007="","",IF(O2007=0,0,ROUND((Z2007-S2007)/(Y$2023-(S2007/O2007)),0)))</f>
        <v>0</v>
      </c>
      <c r="W2007" s="413"/>
      <c r="X2007" s="413"/>
      <c r="Y2007" s="413"/>
      <c r="Z2007" s="609">
        <f t="shared" ref="Z2007:Z2022" si="505">AG1679</f>
        <v>0</v>
      </c>
      <c r="AA2007" s="609"/>
      <c r="AB2007" s="610"/>
      <c r="AD2007" s="22"/>
      <c r="AE2007" s="22"/>
      <c r="AF2007" s="22"/>
      <c r="AG2007" s="22"/>
      <c r="AH2007" s="22"/>
      <c r="AI2007" s="22"/>
    </row>
    <row r="2008" spans="1:62" s="54" customFormat="1" ht="15.75" customHeight="1">
      <c r="A2008" s="123" t="str">
        <f t="shared" si="499"/>
        <v>×</v>
      </c>
      <c r="B2008" s="53"/>
      <c r="F2008" s="53"/>
      <c r="G2008" s="53"/>
      <c r="H2008" s="55"/>
      <c r="I2008" s="592">
        <f t="shared" si="500"/>
        <v>3</v>
      </c>
      <c r="J2008" s="342"/>
      <c r="K2008" s="342"/>
      <c r="L2008" s="593">
        <f t="shared" si="501"/>
        <v>3.1500000953674316</v>
      </c>
      <c r="M2008" s="593"/>
      <c r="N2008" s="593"/>
      <c r="O2008" s="272">
        <f t="shared" si="502"/>
        <v>0</v>
      </c>
      <c r="P2008" s="272"/>
      <c r="Q2008" s="272"/>
      <c r="R2008" s="272"/>
      <c r="S2008" s="602">
        <f t="shared" si="503"/>
        <v>0</v>
      </c>
      <c r="T2008" s="602"/>
      <c r="U2008" s="602"/>
      <c r="V2008" s="272">
        <f t="shared" si="504"/>
        <v>0</v>
      </c>
      <c r="W2008" s="272"/>
      <c r="X2008" s="272"/>
      <c r="Y2008" s="272"/>
      <c r="Z2008" s="602">
        <f t="shared" si="505"/>
        <v>0</v>
      </c>
      <c r="AA2008" s="602"/>
      <c r="AB2008" s="603"/>
      <c r="AD2008" s="22"/>
      <c r="AE2008" s="22"/>
      <c r="AF2008" s="22"/>
      <c r="AG2008" s="22"/>
      <c r="AH2008" s="22"/>
      <c r="AI2008" s="22"/>
    </row>
    <row r="2009" spans="1:62" ht="15.75" customHeight="1">
      <c r="A2009" s="123" t="str">
        <f t="shared" si="499"/>
        <v>×</v>
      </c>
      <c r="B2009" s="53"/>
      <c r="I2009" s="592">
        <f t="shared" si="500"/>
        <v>4</v>
      </c>
      <c r="J2009" s="342"/>
      <c r="K2009" s="342"/>
      <c r="L2009" s="593">
        <f t="shared" si="501"/>
        <v>1.0200004577636719</v>
      </c>
      <c r="M2009" s="593"/>
      <c r="N2009" s="593"/>
      <c r="O2009" s="272">
        <f t="shared" si="502"/>
        <v>0</v>
      </c>
      <c r="P2009" s="272"/>
      <c r="Q2009" s="272"/>
      <c r="R2009" s="272"/>
      <c r="S2009" s="602">
        <f t="shared" si="503"/>
        <v>0</v>
      </c>
      <c r="T2009" s="602"/>
      <c r="U2009" s="602"/>
      <c r="V2009" s="272">
        <f t="shared" si="504"/>
        <v>0</v>
      </c>
      <c r="W2009" s="272"/>
      <c r="X2009" s="272"/>
      <c r="Y2009" s="272"/>
      <c r="Z2009" s="602">
        <f t="shared" si="505"/>
        <v>0</v>
      </c>
      <c r="AA2009" s="602"/>
      <c r="AB2009" s="603"/>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592">
        <f t="shared" si="500"/>
        <v>4</v>
      </c>
      <c r="J2010" s="342"/>
      <c r="K2010" s="342"/>
      <c r="L2010" s="593">
        <f t="shared" si="501"/>
        <v>3.9799995422363281</v>
      </c>
      <c r="M2010" s="593"/>
      <c r="N2010" s="593"/>
      <c r="O2010" s="272">
        <f t="shared" si="502"/>
        <v>9047.7868423386044</v>
      </c>
      <c r="P2010" s="272"/>
      <c r="Q2010" s="272"/>
      <c r="R2010" s="272"/>
      <c r="S2010" s="602">
        <f t="shared" si="503"/>
        <v>59.6</v>
      </c>
      <c r="T2010" s="602"/>
      <c r="U2010" s="602"/>
      <c r="V2010" s="272">
        <f t="shared" si="504"/>
        <v>106</v>
      </c>
      <c r="W2010" s="272"/>
      <c r="X2010" s="272"/>
      <c r="Y2010" s="272"/>
      <c r="Z2010" s="602">
        <f t="shared" si="505"/>
        <v>69.5</v>
      </c>
      <c r="AA2010" s="602"/>
      <c r="AB2010" s="603"/>
    </row>
    <row r="2011" spans="1:62" ht="15.75" customHeight="1">
      <c r="A2011" s="123" t="str">
        <f t="shared" si="499"/>
        <v>×</v>
      </c>
      <c r="B2011" s="53"/>
      <c r="I2011" s="592">
        <f t="shared" si="500"/>
        <v>5</v>
      </c>
      <c r="J2011" s="342"/>
      <c r="K2011" s="342"/>
      <c r="L2011" s="593">
        <f t="shared" si="501"/>
        <v>5</v>
      </c>
      <c r="M2011" s="593"/>
      <c r="N2011" s="593"/>
      <c r="O2011" s="272">
        <f t="shared" si="502"/>
        <v>9047.7868423386044</v>
      </c>
      <c r="P2011" s="272"/>
      <c r="Q2011" s="272"/>
      <c r="R2011" s="272"/>
      <c r="S2011" s="602">
        <f t="shared" si="503"/>
        <v>120.6</v>
      </c>
      <c r="T2011" s="602"/>
      <c r="U2011" s="602"/>
      <c r="V2011" s="272">
        <f t="shared" si="504"/>
        <v>232</v>
      </c>
      <c r="W2011" s="272"/>
      <c r="X2011" s="272"/>
      <c r="Y2011" s="272"/>
      <c r="Z2011" s="602">
        <f t="shared" si="505"/>
        <v>140.69999999999999</v>
      </c>
      <c r="AA2011" s="602"/>
      <c r="AB2011" s="603"/>
    </row>
    <row r="2012" spans="1:62" ht="15.75" customHeight="1">
      <c r="A2012" s="123" t="str">
        <f t="shared" si="499"/>
        <v>×</v>
      </c>
      <c r="B2012" s="53"/>
      <c r="I2012" s="592">
        <f t="shared" si="500"/>
        <v>6</v>
      </c>
      <c r="J2012" s="342"/>
      <c r="K2012" s="342"/>
      <c r="L2012" s="593">
        <f t="shared" si="501"/>
        <v>5.1999998092651367</v>
      </c>
      <c r="M2012" s="593"/>
      <c r="N2012" s="593"/>
      <c r="O2012" s="272">
        <f t="shared" si="502"/>
        <v>9047.7868423386044</v>
      </c>
      <c r="P2012" s="272"/>
      <c r="Q2012" s="272"/>
      <c r="R2012" s="272"/>
      <c r="S2012" s="602">
        <f t="shared" si="503"/>
        <v>183.2</v>
      </c>
      <c r="T2012" s="602"/>
      <c r="U2012" s="602"/>
      <c r="V2012" s="272">
        <f t="shared" si="504"/>
        <v>384</v>
      </c>
      <c r="W2012" s="272"/>
      <c r="X2012" s="272"/>
      <c r="Y2012" s="272"/>
      <c r="Z2012" s="602">
        <f t="shared" si="505"/>
        <v>213.8</v>
      </c>
      <c r="AA2012" s="602"/>
      <c r="AB2012" s="603"/>
    </row>
    <row r="2013" spans="1:62" ht="15.75" customHeight="1">
      <c r="A2013" s="123" t="str">
        <f t="shared" si="499"/>
        <v>×</v>
      </c>
      <c r="B2013" s="53"/>
      <c r="I2013" s="592">
        <f t="shared" si="500"/>
        <v>7</v>
      </c>
      <c r="J2013" s="342"/>
      <c r="K2013" s="342"/>
      <c r="L2013" s="593">
        <f t="shared" si="501"/>
        <v>2.5499999523162842</v>
      </c>
      <c r="M2013" s="593"/>
      <c r="N2013" s="593"/>
      <c r="O2013" s="272">
        <f t="shared" si="502"/>
        <v>25509.732347149122</v>
      </c>
      <c r="P2013" s="272"/>
      <c r="Q2013" s="272"/>
      <c r="R2013" s="272"/>
      <c r="S2013" s="602">
        <f t="shared" si="503"/>
        <v>48.3</v>
      </c>
      <c r="T2013" s="602"/>
      <c r="U2013" s="602"/>
      <c r="V2013" s="272">
        <f t="shared" si="504"/>
        <v>82</v>
      </c>
      <c r="W2013" s="272"/>
      <c r="X2013" s="272"/>
      <c r="Y2013" s="272"/>
      <c r="Z2013" s="602">
        <f t="shared" si="505"/>
        <v>56.3</v>
      </c>
      <c r="AA2013" s="602"/>
      <c r="AB2013" s="603"/>
    </row>
    <row r="2014" spans="1:62" ht="15.75" customHeight="1">
      <c r="A2014" s="123" t="str">
        <f t="shared" si="499"/>
        <v>×</v>
      </c>
      <c r="B2014" s="53"/>
      <c r="I2014" s="592">
        <f t="shared" si="500"/>
        <v>8</v>
      </c>
      <c r="J2014" s="342"/>
      <c r="K2014" s="342"/>
      <c r="L2014" s="593">
        <f t="shared" si="501"/>
        <v>3.7799999713897705</v>
      </c>
      <c r="M2014" s="593"/>
      <c r="N2014" s="593"/>
      <c r="O2014" s="272">
        <f t="shared" si="502"/>
        <v>19415.042599184922</v>
      </c>
      <c r="P2014" s="272"/>
      <c r="Q2014" s="272"/>
      <c r="R2014" s="272"/>
      <c r="S2014" s="602">
        <f t="shared" si="503"/>
        <v>149.30000000000001</v>
      </c>
      <c r="T2014" s="602"/>
      <c r="U2014" s="602"/>
      <c r="V2014" s="272">
        <f t="shared" si="504"/>
        <v>270</v>
      </c>
      <c r="W2014" s="272"/>
      <c r="X2014" s="272"/>
      <c r="Y2014" s="272"/>
      <c r="Z2014" s="602">
        <f t="shared" si="505"/>
        <v>174.2</v>
      </c>
      <c r="AA2014" s="602"/>
      <c r="AB2014" s="603"/>
    </row>
    <row r="2015" spans="1:62" ht="15.75" customHeight="1">
      <c r="A2015" s="123" t="str">
        <f t="shared" si="499"/>
        <v>×</v>
      </c>
      <c r="B2015" s="53"/>
      <c r="I2015" s="592">
        <f t="shared" si="500"/>
        <v>9</v>
      </c>
      <c r="J2015" s="342"/>
      <c r="K2015" s="342"/>
      <c r="L2015" s="593">
        <f t="shared" si="501"/>
        <v>1.8999999761581421</v>
      </c>
      <c r="M2015" s="593"/>
      <c r="N2015" s="593"/>
      <c r="O2015" s="272">
        <f t="shared" si="502"/>
        <v>66601.764256103619</v>
      </c>
      <c r="P2015" s="272"/>
      <c r="Q2015" s="272"/>
      <c r="R2015" s="272"/>
      <c r="S2015" s="602">
        <f t="shared" si="503"/>
        <v>565.5</v>
      </c>
      <c r="T2015" s="602"/>
      <c r="U2015" s="602"/>
      <c r="V2015" s="272">
        <f t="shared" si="504"/>
        <v>1029</v>
      </c>
      <c r="W2015" s="272"/>
      <c r="X2015" s="272"/>
      <c r="Y2015" s="272"/>
      <c r="Z2015" s="602">
        <f t="shared" si="505"/>
        <v>659.7</v>
      </c>
      <c r="AA2015" s="602"/>
      <c r="AB2015" s="603"/>
    </row>
    <row r="2016" spans="1:62" ht="15.75" customHeight="1">
      <c r="A2016" s="123" t="str">
        <f t="shared" si="499"/>
        <v>×</v>
      </c>
      <c r="B2016" s="53"/>
      <c r="I2016" s="592" t="str">
        <f t="shared" si="500"/>
        <v/>
      </c>
      <c r="J2016" s="342"/>
      <c r="K2016" s="342"/>
      <c r="L2016" s="593" t="str">
        <f t="shared" si="501"/>
        <v/>
      </c>
      <c r="M2016" s="593"/>
      <c r="N2016" s="593"/>
      <c r="O2016" s="272" t="str">
        <f t="shared" si="502"/>
        <v/>
      </c>
      <c r="P2016" s="272"/>
      <c r="Q2016" s="272"/>
      <c r="R2016" s="272"/>
      <c r="S2016" s="602" t="str">
        <f t="shared" si="503"/>
        <v/>
      </c>
      <c r="T2016" s="602"/>
      <c r="U2016" s="602"/>
      <c r="V2016" s="272" t="str">
        <f t="shared" si="504"/>
        <v/>
      </c>
      <c r="W2016" s="272"/>
      <c r="X2016" s="272"/>
      <c r="Y2016" s="272"/>
      <c r="Z2016" s="602" t="str">
        <f t="shared" si="505"/>
        <v/>
      </c>
      <c r="AA2016" s="602"/>
      <c r="AB2016" s="603"/>
    </row>
    <row r="2017" spans="1:62" ht="15.75" customHeight="1">
      <c r="A2017" s="123" t="str">
        <f t="shared" si="499"/>
        <v>×</v>
      </c>
      <c r="B2017" s="53"/>
      <c r="I2017" s="592" t="str">
        <f t="shared" si="500"/>
        <v/>
      </c>
      <c r="J2017" s="342"/>
      <c r="K2017" s="342"/>
      <c r="L2017" s="593" t="str">
        <f t="shared" si="501"/>
        <v/>
      </c>
      <c r="M2017" s="593"/>
      <c r="N2017" s="593"/>
      <c r="O2017" s="272" t="str">
        <f t="shared" si="502"/>
        <v/>
      </c>
      <c r="P2017" s="272"/>
      <c r="Q2017" s="272"/>
      <c r="R2017" s="272"/>
      <c r="S2017" s="602" t="str">
        <f t="shared" si="503"/>
        <v/>
      </c>
      <c r="T2017" s="602"/>
      <c r="U2017" s="602"/>
      <c r="V2017" s="272" t="str">
        <f t="shared" si="504"/>
        <v/>
      </c>
      <c r="W2017" s="272"/>
      <c r="X2017" s="272"/>
      <c r="Y2017" s="272"/>
      <c r="Z2017" s="602" t="str">
        <f t="shared" si="505"/>
        <v/>
      </c>
      <c r="AA2017" s="602"/>
      <c r="AB2017" s="603"/>
    </row>
    <row r="2018" spans="1:62" ht="15.75" customHeight="1">
      <c r="A2018" s="123" t="str">
        <f t="shared" si="499"/>
        <v>×</v>
      </c>
      <c r="B2018" s="53"/>
      <c r="I2018" s="592" t="str">
        <f t="shared" si="500"/>
        <v/>
      </c>
      <c r="J2018" s="342"/>
      <c r="K2018" s="342"/>
      <c r="L2018" s="593" t="str">
        <f t="shared" si="501"/>
        <v/>
      </c>
      <c r="M2018" s="593"/>
      <c r="N2018" s="593"/>
      <c r="O2018" s="272" t="str">
        <f t="shared" si="502"/>
        <v/>
      </c>
      <c r="P2018" s="272"/>
      <c r="Q2018" s="272"/>
      <c r="R2018" s="272"/>
      <c r="S2018" s="602" t="str">
        <f t="shared" si="503"/>
        <v/>
      </c>
      <c r="T2018" s="602"/>
      <c r="U2018" s="602"/>
      <c r="V2018" s="272" t="str">
        <f t="shared" si="504"/>
        <v/>
      </c>
      <c r="W2018" s="272"/>
      <c r="X2018" s="272"/>
      <c r="Y2018" s="272"/>
      <c r="Z2018" s="602" t="str">
        <f t="shared" si="505"/>
        <v/>
      </c>
      <c r="AA2018" s="602"/>
      <c r="AB2018" s="603"/>
    </row>
    <row r="2019" spans="1:62" ht="15.75" customHeight="1">
      <c r="A2019" s="123" t="str">
        <f t="shared" si="499"/>
        <v>×</v>
      </c>
      <c r="B2019" s="53"/>
      <c r="I2019" s="592" t="str">
        <f t="shared" si="500"/>
        <v/>
      </c>
      <c r="J2019" s="342"/>
      <c r="K2019" s="342"/>
      <c r="L2019" s="593" t="str">
        <f t="shared" si="501"/>
        <v/>
      </c>
      <c r="M2019" s="593"/>
      <c r="N2019" s="593"/>
      <c r="O2019" s="272" t="str">
        <f t="shared" si="502"/>
        <v/>
      </c>
      <c r="P2019" s="272"/>
      <c r="Q2019" s="272"/>
      <c r="R2019" s="272"/>
      <c r="S2019" s="602" t="str">
        <f t="shared" si="503"/>
        <v/>
      </c>
      <c r="T2019" s="602"/>
      <c r="U2019" s="602"/>
      <c r="V2019" s="272" t="str">
        <f t="shared" si="504"/>
        <v/>
      </c>
      <c r="W2019" s="272"/>
      <c r="X2019" s="272"/>
      <c r="Y2019" s="272"/>
      <c r="Z2019" s="602" t="str">
        <f t="shared" si="505"/>
        <v/>
      </c>
      <c r="AA2019" s="602"/>
      <c r="AB2019" s="603"/>
    </row>
    <row r="2020" spans="1:62" ht="15.75" customHeight="1">
      <c r="A2020" s="123" t="str">
        <f t="shared" si="499"/>
        <v>×</v>
      </c>
      <c r="B2020" s="53"/>
      <c r="I2020" s="592" t="str">
        <f t="shared" si="500"/>
        <v/>
      </c>
      <c r="J2020" s="342"/>
      <c r="K2020" s="342"/>
      <c r="L2020" s="593" t="str">
        <f t="shared" si="501"/>
        <v/>
      </c>
      <c r="M2020" s="593"/>
      <c r="N2020" s="593"/>
      <c r="O2020" s="272" t="str">
        <f t="shared" si="502"/>
        <v/>
      </c>
      <c r="P2020" s="272"/>
      <c r="Q2020" s="272"/>
      <c r="R2020" s="272"/>
      <c r="S2020" s="602" t="str">
        <f t="shared" si="503"/>
        <v/>
      </c>
      <c r="T2020" s="602"/>
      <c r="U2020" s="602"/>
      <c r="V2020" s="272" t="str">
        <f t="shared" si="504"/>
        <v/>
      </c>
      <c r="W2020" s="272"/>
      <c r="X2020" s="272"/>
      <c r="Y2020" s="272"/>
      <c r="Z2020" s="602" t="str">
        <f t="shared" si="505"/>
        <v/>
      </c>
      <c r="AA2020" s="602"/>
      <c r="AB2020" s="603"/>
    </row>
    <row r="2021" spans="1:62" ht="15.75" customHeight="1">
      <c r="A2021" s="123" t="str">
        <f t="shared" si="499"/>
        <v>×</v>
      </c>
      <c r="B2021" s="53"/>
      <c r="I2021" s="592" t="str">
        <f t="shared" si="500"/>
        <v/>
      </c>
      <c r="J2021" s="342"/>
      <c r="K2021" s="342"/>
      <c r="L2021" s="593" t="str">
        <f t="shared" si="501"/>
        <v/>
      </c>
      <c r="M2021" s="593"/>
      <c r="N2021" s="593"/>
      <c r="O2021" s="272" t="str">
        <f t="shared" si="502"/>
        <v/>
      </c>
      <c r="P2021" s="272"/>
      <c r="Q2021" s="272"/>
      <c r="R2021" s="272"/>
      <c r="S2021" s="602" t="str">
        <f t="shared" si="503"/>
        <v/>
      </c>
      <c r="T2021" s="602"/>
      <c r="U2021" s="602"/>
      <c r="V2021" s="272" t="str">
        <f t="shared" si="504"/>
        <v/>
      </c>
      <c r="W2021" s="272"/>
      <c r="X2021" s="272"/>
      <c r="Y2021" s="272"/>
      <c r="Z2021" s="602" t="str">
        <f t="shared" si="505"/>
        <v/>
      </c>
      <c r="AA2021" s="602"/>
      <c r="AB2021" s="603"/>
    </row>
    <row r="2022" spans="1:62" ht="15.75" customHeight="1">
      <c r="A2022" s="123" t="str">
        <f t="shared" si="499"/>
        <v>×</v>
      </c>
      <c r="B2022" s="53"/>
      <c r="I2022" s="604" t="str">
        <f t="shared" si="500"/>
        <v/>
      </c>
      <c r="J2022" s="388"/>
      <c r="K2022" s="388"/>
      <c r="L2022" s="605" t="str">
        <f t="shared" si="501"/>
        <v/>
      </c>
      <c r="M2022" s="605"/>
      <c r="N2022" s="605"/>
      <c r="O2022" s="274" t="str">
        <f t="shared" si="502"/>
        <v/>
      </c>
      <c r="P2022" s="274"/>
      <c r="Q2022" s="274"/>
      <c r="R2022" s="274"/>
      <c r="S2022" s="607" t="str">
        <f t="shared" si="503"/>
        <v/>
      </c>
      <c r="T2022" s="607"/>
      <c r="U2022" s="607"/>
      <c r="V2022" s="274" t="str">
        <f t="shared" si="504"/>
        <v/>
      </c>
      <c r="W2022" s="274"/>
      <c r="X2022" s="274"/>
      <c r="Y2022" s="274"/>
      <c r="Z2022" s="607" t="str">
        <f t="shared" si="505"/>
        <v/>
      </c>
      <c r="AA2022" s="607"/>
      <c r="AB2022" s="608"/>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385" t="s">
        <v>568</v>
      </c>
      <c r="W2023" s="385"/>
      <c r="X2023" s="103" t="s">
        <v>26</v>
      </c>
      <c r="Y2023" s="439">
        <f>杭先端径*0.1</f>
        <v>0.1</v>
      </c>
      <c r="Z2023" s="439"/>
      <c r="AA2023" s="439"/>
      <c r="AB2023" s="62" t="s">
        <v>427</v>
      </c>
      <c r="AC2023" s="22" t="s">
        <v>154</v>
      </c>
    </row>
    <row r="2024" spans="1:62" ht="15.75" customHeight="1">
      <c r="A2024" s="116" t="str">
        <f t="shared" ref="A2024:A2030" si="506">IF(液状化L2の有無="","","×")</f>
        <v/>
      </c>
      <c r="B2024" s="100" t="s">
        <v>588</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456" t="s">
        <v>428</v>
      </c>
      <c r="J2027" s="302"/>
      <c r="K2027" s="302"/>
      <c r="L2027" s="302"/>
      <c r="M2027" s="302"/>
      <c r="N2027" s="302"/>
      <c r="O2027" s="302"/>
      <c r="P2027" s="302"/>
      <c r="Q2027" s="302"/>
      <c r="R2027" s="302"/>
      <c r="S2027" s="302"/>
      <c r="T2027" s="302"/>
      <c r="U2027" s="302"/>
      <c r="V2027" s="302"/>
      <c r="W2027" s="302"/>
      <c r="X2027" s="302"/>
      <c r="Y2027" s="302"/>
      <c r="Z2027" s="302"/>
      <c r="AA2027" s="302"/>
      <c r="AB2027" s="595"/>
    </row>
    <row r="2028" spans="1:62" s="54" customFormat="1" ht="15.75" customHeight="1">
      <c r="A2028" s="116" t="str">
        <f t="shared" si="506"/>
        <v/>
      </c>
      <c r="B2028" s="100"/>
      <c r="I2028" s="403" t="s">
        <v>77</v>
      </c>
      <c r="J2028" s="355"/>
      <c r="K2028" s="355"/>
      <c r="L2028" s="588" t="s">
        <v>186</v>
      </c>
      <c r="M2028" s="589"/>
      <c r="N2028" s="589"/>
      <c r="O2028" s="230" t="s">
        <v>561</v>
      </c>
      <c r="P2028" s="230"/>
      <c r="Q2028" s="230"/>
      <c r="R2028" s="230"/>
      <c r="S2028" s="230"/>
      <c r="T2028" s="230"/>
      <c r="U2028" s="230"/>
      <c r="V2028" s="230" t="s">
        <v>562</v>
      </c>
      <c r="W2028" s="230"/>
      <c r="X2028" s="230"/>
      <c r="Y2028" s="230"/>
      <c r="Z2028" s="230"/>
      <c r="AA2028" s="230"/>
      <c r="AB2028" s="386"/>
    </row>
    <row r="2029" spans="1:62" s="54" customFormat="1" ht="15.75" customHeight="1">
      <c r="A2029" s="116" t="str">
        <f t="shared" si="506"/>
        <v/>
      </c>
      <c r="B2029" s="100"/>
      <c r="I2029" s="403"/>
      <c r="J2029" s="355"/>
      <c r="K2029" s="355"/>
      <c r="L2029" s="588"/>
      <c r="M2029" s="589"/>
      <c r="N2029" s="589"/>
      <c r="O2029" s="355" t="s">
        <v>560</v>
      </c>
      <c r="P2029" s="355"/>
      <c r="Q2029" s="355"/>
      <c r="R2029" s="355"/>
      <c r="S2029" s="475" t="s">
        <v>525</v>
      </c>
      <c r="T2029" s="475"/>
      <c r="U2029" s="475"/>
      <c r="V2029" s="355" t="s">
        <v>560</v>
      </c>
      <c r="W2029" s="355"/>
      <c r="X2029" s="355"/>
      <c r="Y2029" s="355"/>
      <c r="Z2029" s="475" t="s">
        <v>526</v>
      </c>
      <c r="AA2029" s="475"/>
      <c r="AB2029" s="481"/>
    </row>
    <row r="2030" spans="1:62" s="54" customFormat="1" ht="15.75" customHeight="1">
      <c r="A2030" s="116" t="str">
        <f t="shared" si="506"/>
        <v/>
      </c>
      <c r="B2030" s="100"/>
      <c r="I2030" s="300"/>
      <c r="J2030" s="246"/>
      <c r="K2030" s="246"/>
      <c r="L2030" s="303"/>
      <c r="M2030" s="303"/>
      <c r="N2030" s="303"/>
      <c r="O2030" s="246"/>
      <c r="P2030" s="246"/>
      <c r="Q2030" s="246"/>
      <c r="R2030" s="246"/>
      <c r="S2030" s="477"/>
      <c r="T2030" s="477"/>
      <c r="U2030" s="477"/>
      <c r="V2030" s="246"/>
      <c r="W2030" s="246"/>
      <c r="X2030" s="246"/>
      <c r="Y2030" s="246"/>
      <c r="Z2030" s="477"/>
      <c r="AA2030" s="477"/>
      <c r="AB2030" s="482"/>
    </row>
    <row r="2031" spans="1:62" s="54" customFormat="1" ht="15.75" customHeight="1">
      <c r="A2031" s="125" t="str">
        <f t="shared" ref="A2031:A2046" si="507">IF(液状化L2の有無="",IF(I2031="","×",""),"×")</f>
        <v/>
      </c>
      <c r="B2031" s="53"/>
      <c r="I2031" s="587">
        <f t="shared" ref="I2031:I2046" si="508">IF(G767="","",G767)</f>
        <v>2</v>
      </c>
      <c r="J2031" s="374"/>
      <c r="K2031" s="374"/>
      <c r="L2031" s="590">
        <f t="shared" ref="L2031:L2046" si="509">IF(N767="","",N767)</f>
        <v>3.4200000762939453</v>
      </c>
      <c r="M2031" s="590"/>
      <c r="N2031" s="590"/>
      <c r="O2031" s="413">
        <f t="shared" ref="O2031:O2046" si="510">Q767</f>
        <v>0</v>
      </c>
      <c r="P2031" s="413"/>
      <c r="Q2031" s="413"/>
      <c r="R2031" s="413"/>
      <c r="S2031" s="609">
        <f t="shared" ref="S2031:S2046" si="511">O1701</f>
        <v>0</v>
      </c>
      <c r="T2031" s="609"/>
      <c r="U2031" s="609"/>
      <c r="V2031" s="413">
        <f>IF(O2031="","",IF(O2031=0,0,ROUND((Z2031-S2031)/(Y$2047-(S2031/O2031)),0)))</f>
        <v>0</v>
      </c>
      <c r="W2031" s="413"/>
      <c r="X2031" s="413"/>
      <c r="Y2031" s="413"/>
      <c r="Z2031" s="609">
        <f t="shared" ref="Z2031:Z2046" si="512">R1701</f>
        <v>0</v>
      </c>
      <c r="AA2031" s="609"/>
      <c r="AB2031" s="610"/>
      <c r="AD2031" s="22"/>
      <c r="AE2031" s="22"/>
      <c r="AF2031" s="22"/>
      <c r="AG2031" s="22"/>
      <c r="AH2031" s="22"/>
      <c r="AI2031" s="22"/>
    </row>
    <row r="2032" spans="1:62" s="54" customFormat="1" ht="15.75" customHeight="1">
      <c r="A2032" s="125" t="str">
        <f t="shared" si="507"/>
        <v/>
      </c>
      <c r="B2032" s="53"/>
      <c r="F2032" s="53"/>
      <c r="G2032" s="53"/>
      <c r="H2032" s="55"/>
      <c r="I2032" s="592">
        <f t="shared" si="508"/>
        <v>3</v>
      </c>
      <c r="J2032" s="342"/>
      <c r="K2032" s="342"/>
      <c r="L2032" s="593">
        <f t="shared" si="509"/>
        <v>3.1500000953674316</v>
      </c>
      <c r="M2032" s="593"/>
      <c r="N2032" s="593"/>
      <c r="O2032" s="272">
        <f t="shared" si="510"/>
        <v>0</v>
      </c>
      <c r="P2032" s="272"/>
      <c r="Q2032" s="272"/>
      <c r="R2032" s="272"/>
      <c r="S2032" s="602">
        <f t="shared" si="511"/>
        <v>0</v>
      </c>
      <c r="T2032" s="602"/>
      <c r="U2032" s="602"/>
      <c r="V2032" s="272">
        <f t="shared" ref="V2032:V2046" si="513">IF(O2032="","",IF(O2032=0,0,ROUND((Z2032-S2032)/(Y$2047-(S2032/O2032)),0)))</f>
        <v>0</v>
      </c>
      <c r="W2032" s="272"/>
      <c r="X2032" s="272"/>
      <c r="Y2032" s="272"/>
      <c r="Z2032" s="602">
        <f t="shared" si="512"/>
        <v>0</v>
      </c>
      <c r="AA2032" s="602"/>
      <c r="AB2032" s="603"/>
      <c r="AD2032" s="22"/>
      <c r="AE2032" s="22"/>
      <c r="AF2032" s="22"/>
      <c r="AG2032" s="22"/>
      <c r="AH2032" s="22"/>
      <c r="AI2032" s="22"/>
    </row>
    <row r="2033" spans="1:62" ht="15.75" customHeight="1">
      <c r="A2033" s="125" t="str">
        <f t="shared" si="507"/>
        <v/>
      </c>
      <c r="B2033" s="53"/>
      <c r="I2033" s="592">
        <f t="shared" si="508"/>
        <v>4</v>
      </c>
      <c r="J2033" s="342"/>
      <c r="K2033" s="342"/>
      <c r="L2033" s="593">
        <f t="shared" si="509"/>
        <v>3.9200000762939453</v>
      </c>
      <c r="M2033" s="593"/>
      <c r="N2033" s="593"/>
      <c r="O2033" s="272">
        <f t="shared" si="510"/>
        <v>0</v>
      </c>
      <c r="P2033" s="272"/>
      <c r="Q2033" s="272"/>
      <c r="R2033" s="272"/>
      <c r="S2033" s="602">
        <f t="shared" si="511"/>
        <v>0</v>
      </c>
      <c r="T2033" s="602"/>
      <c r="U2033" s="602"/>
      <c r="V2033" s="272">
        <f t="shared" si="513"/>
        <v>0</v>
      </c>
      <c r="W2033" s="272"/>
      <c r="X2033" s="272"/>
      <c r="Y2033" s="272"/>
      <c r="Z2033" s="602">
        <f t="shared" si="512"/>
        <v>0</v>
      </c>
      <c r="AA2033" s="602"/>
      <c r="AB2033" s="60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592">
        <f t="shared" si="508"/>
        <v>4</v>
      </c>
      <c r="J2034" s="342"/>
      <c r="K2034" s="342"/>
      <c r="L2034" s="593">
        <f t="shared" si="509"/>
        <v>1.0799999237060547</v>
      </c>
      <c r="M2034" s="593"/>
      <c r="N2034" s="593"/>
      <c r="O2034" s="272">
        <f t="shared" si="510"/>
        <v>9047.7868423386044</v>
      </c>
      <c r="P2034" s="272"/>
      <c r="Q2034" s="272"/>
      <c r="R2034" s="272"/>
      <c r="S2034" s="602">
        <f t="shared" si="511"/>
        <v>59.6</v>
      </c>
      <c r="T2034" s="602"/>
      <c r="U2034" s="602"/>
      <c r="V2034" s="272">
        <f t="shared" si="513"/>
        <v>106</v>
      </c>
      <c r="W2034" s="272"/>
      <c r="X2034" s="272"/>
      <c r="Y2034" s="272"/>
      <c r="Z2034" s="602">
        <f t="shared" si="512"/>
        <v>69.5</v>
      </c>
      <c r="AA2034" s="602"/>
      <c r="AB2034" s="603"/>
    </row>
    <row r="2035" spans="1:62" ht="15.75" customHeight="1">
      <c r="A2035" s="125" t="str">
        <f t="shared" si="507"/>
        <v/>
      </c>
      <c r="B2035" s="53"/>
      <c r="I2035" s="592">
        <f t="shared" si="508"/>
        <v>5</v>
      </c>
      <c r="J2035" s="342"/>
      <c r="K2035" s="342"/>
      <c r="L2035" s="593">
        <f t="shared" si="509"/>
        <v>5</v>
      </c>
      <c r="M2035" s="593"/>
      <c r="N2035" s="593"/>
      <c r="O2035" s="272">
        <f t="shared" si="510"/>
        <v>9047.7868423386044</v>
      </c>
      <c r="P2035" s="272"/>
      <c r="Q2035" s="272"/>
      <c r="R2035" s="272"/>
      <c r="S2035" s="602">
        <f t="shared" si="511"/>
        <v>120.6</v>
      </c>
      <c r="T2035" s="602"/>
      <c r="U2035" s="602"/>
      <c r="V2035" s="272">
        <f t="shared" si="513"/>
        <v>232</v>
      </c>
      <c r="W2035" s="272"/>
      <c r="X2035" s="272"/>
      <c r="Y2035" s="272"/>
      <c r="Z2035" s="602">
        <f t="shared" si="512"/>
        <v>140.69999999999999</v>
      </c>
      <c r="AA2035" s="602"/>
      <c r="AB2035" s="603"/>
    </row>
    <row r="2036" spans="1:62" ht="15.75" customHeight="1">
      <c r="A2036" s="125" t="str">
        <f t="shared" si="507"/>
        <v/>
      </c>
      <c r="B2036" s="53"/>
      <c r="I2036" s="592">
        <f t="shared" si="508"/>
        <v>6</v>
      </c>
      <c r="J2036" s="342"/>
      <c r="K2036" s="342"/>
      <c r="L2036" s="593">
        <f t="shared" si="509"/>
        <v>5.1999998092651367</v>
      </c>
      <c r="M2036" s="593"/>
      <c r="N2036" s="593"/>
      <c r="O2036" s="272">
        <f t="shared" si="510"/>
        <v>9047.7868423386044</v>
      </c>
      <c r="P2036" s="272"/>
      <c r="Q2036" s="272"/>
      <c r="R2036" s="272"/>
      <c r="S2036" s="602">
        <f t="shared" si="511"/>
        <v>183.2</v>
      </c>
      <c r="T2036" s="602"/>
      <c r="U2036" s="602"/>
      <c r="V2036" s="272">
        <f t="shared" si="513"/>
        <v>384</v>
      </c>
      <c r="W2036" s="272"/>
      <c r="X2036" s="272"/>
      <c r="Y2036" s="272"/>
      <c r="Z2036" s="602">
        <f t="shared" si="512"/>
        <v>213.8</v>
      </c>
      <c r="AA2036" s="602"/>
      <c r="AB2036" s="603"/>
    </row>
    <row r="2037" spans="1:62" ht="15.75" customHeight="1">
      <c r="A2037" s="125" t="str">
        <f t="shared" si="507"/>
        <v/>
      </c>
      <c r="B2037" s="53"/>
      <c r="I2037" s="592">
        <f t="shared" si="508"/>
        <v>7</v>
      </c>
      <c r="J2037" s="342"/>
      <c r="K2037" s="342"/>
      <c r="L2037" s="593">
        <f t="shared" si="509"/>
        <v>2.5499999523162842</v>
      </c>
      <c r="M2037" s="593"/>
      <c r="N2037" s="593"/>
      <c r="O2037" s="272">
        <f t="shared" si="510"/>
        <v>25509.732347149122</v>
      </c>
      <c r="P2037" s="272"/>
      <c r="Q2037" s="272"/>
      <c r="R2037" s="272"/>
      <c r="S2037" s="602">
        <f t="shared" si="511"/>
        <v>48.3</v>
      </c>
      <c r="T2037" s="602"/>
      <c r="U2037" s="602"/>
      <c r="V2037" s="272">
        <f t="shared" si="513"/>
        <v>82</v>
      </c>
      <c r="W2037" s="272"/>
      <c r="X2037" s="272"/>
      <c r="Y2037" s="272"/>
      <c r="Z2037" s="602">
        <f t="shared" si="512"/>
        <v>56.3</v>
      </c>
      <c r="AA2037" s="602"/>
      <c r="AB2037" s="603"/>
    </row>
    <row r="2038" spans="1:62" ht="15.75" customHeight="1">
      <c r="A2038" s="125" t="str">
        <f t="shared" si="507"/>
        <v/>
      </c>
      <c r="B2038" s="53"/>
      <c r="I2038" s="592">
        <f t="shared" si="508"/>
        <v>8</v>
      </c>
      <c r="J2038" s="342"/>
      <c r="K2038" s="342"/>
      <c r="L2038" s="593">
        <f t="shared" si="509"/>
        <v>3.7799999713897705</v>
      </c>
      <c r="M2038" s="593"/>
      <c r="N2038" s="593"/>
      <c r="O2038" s="272">
        <f t="shared" si="510"/>
        <v>19415.042599184922</v>
      </c>
      <c r="P2038" s="272"/>
      <c r="Q2038" s="272"/>
      <c r="R2038" s="272"/>
      <c r="S2038" s="602">
        <f t="shared" si="511"/>
        <v>149.30000000000001</v>
      </c>
      <c r="T2038" s="602"/>
      <c r="U2038" s="602"/>
      <c r="V2038" s="272">
        <f t="shared" si="513"/>
        <v>270</v>
      </c>
      <c r="W2038" s="272"/>
      <c r="X2038" s="272"/>
      <c r="Y2038" s="272"/>
      <c r="Z2038" s="602">
        <f t="shared" si="512"/>
        <v>174.2</v>
      </c>
      <c r="AA2038" s="602"/>
      <c r="AB2038" s="603"/>
    </row>
    <row r="2039" spans="1:62" ht="15.75" customHeight="1">
      <c r="A2039" s="125" t="str">
        <f t="shared" si="507"/>
        <v/>
      </c>
      <c r="B2039" s="53"/>
      <c r="I2039" s="592">
        <f t="shared" si="508"/>
        <v>9</v>
      </c>
      <c r="J2039" s="342"/>
      <c r="K2039" s="342"/>
      <c r="L2039" s="593">
        <f t="shared" si="509"/>
        <v>0.89999997615814209</v>
      </c>
      <c r="M2039" s="593"/>
      <c r="N2039" s="593"/>
      <c r="O2039" s="272">
        <f t="shared" si="510"/>
        <v>66601.764256103619</v>
      </c>
      <c r="P2039" s="272"/>
      <c r="Q2039" s="272"/>
      <c r="R2039" s="272"/>
      <c r="S2039" s="602">
        <f t="shared" si="511"/>
        <v>565.5</v>
      </c>
      <c r="T2039" s="602"/>
      <c r="U2039" s="602"/>
      <c r="V2039" s="272">
        <f t="shared" si="513"/>
        <v>1029</v>
      </c>
      <c r="W2039" s="272"/>
      <c r="X2039" s="272"/>
      <c r="Y2039" s="272"/>
      <c r="Z2039" s="602">
        <f t="shared" si="512"/>
        <v>659.7</v>
      </c>
      <c r="AA2039" s="602"/>
      <c r="AB2039" s="603"/>
    </row>
    <row r="2040" spans="1:62" ht="15.75" customHeight="1">
      <c r="A2040" s="125" t="str">
        <f t="shared" si="507"/>
        <v/>
      </c>
      <c r="B2040" s="53"/>
      <c r="I2040" s="592">
        <f t="shared" si="508"/>
        <v>9</v>
      </c>
      <c r="J2040" s="342"/>
      <c r="K2040" s="342"/>
      <c r="L2040" s="593">
        <f t="shared" si="509"/>
        <v>1</v>
      </c>
      <c r="M2040" s="593"/>
      <c r="N2040" s="593"/>
      <c r="O2040" s="272">
        <f t="shared" si="510"/>
        <v>0</v>
      </c>
      <c r="P2040" s="272"/>
      <c r="Q2040" s="272"/>
      <c r="R2040" s="272"/>
      <c r="S2040" s="602">
        <f t="shared" si="511"/>
        <v>0</v>
      </c>
      <c r="T2040" s="602"/>
      <c r="U2040" s="602"/>
      <c r="V2040" s="272">
        <f t="shared" si="513"/>
        <v>0</v>
      </c>
      <c r="W2040" s="272"/>
      <c r="X2040" s="272"/>
      <c r="Y2040" s="272"/>
      <c r="Z2040" s="602">
        <f t="shared" si="512"/>
        <v>0</v>
      </c>
      <c r="AA2040" s="602"/>
      <c r="AB2040" s="603"/>
    </row>
    <row r="2041" spans="1:62" ht="15.75" customHeight="1">
      <c r="A2041" s="125" t="str">
        <f t="shared" si="507"/>
        <v>×</v>
      </c>
      <c r="B2041" s="53"/>
      <c r="I2041" s="592" t="str">
        <f t="shared" si="508"/>
        <v/>
      </c>
      <c r="J2041" s="342"/>
      <c r="K2041" s="342"/>
      <c r="L2041" s="593" t="str">
        <f t="shared" si="509"/>
        <v/>
      </c>
      <c r="M2041" s="593"/>
      <c r="N2041" s="593"/>
      <c r="O2041" s="272" t="str">
        <f t="shared" si="510"/>
        <v/>
      </c>
      <c r="P2041" s="272"/>
      <c r="Q2041" s="272"/>
      <c r="R2041" s="272"/>
      <c r="S2041" s="602" t="str">
        <f t="shared" si="511"/>
        <v/>
      </c>
      <c r="T2041" s="602"/>
      <c r="U2041" s="602"/>
      <c r="V2041" s="272" t="str">
        <f t="shared" si="513"/>
        <v/>
      </c>
      <c r="W2041" s="272"/>
      <c r="X2041" s="272"/>
      <c r="Y2041" s="272"/>
      <c r="Z2041" s="602" t="str">
        <f t="shared" si="512"/>
        <v/>
      </c>
      <c r="AA2041" s="602"/>
      <c r="AB2041" s="603"/>
    </row>
    <row r="2042" spans="1:62" ht="15.75" customHeight="1">
      <c r="A2042" s="125" t="str">
        <f t="shared" si="507"/>
        <v>×</v>
      </c>
      <c r="B2042" s="53"/>
      <c r="I2042" s="592" t="str">
        <f t="shared" si="508"/>
        <v/>
      </c>
      <c r="J2042" s="342"/>
      <c r="K2042" s="342"/>
      <c r="L2042" s="593" t="str">
        <f t="shared" si="509"/>
        <v/>
      </c>
      <c r="M2042" s="593"/>
      <c r="N2042" s="593"/>
      <c r="O2042" s="272" t="str">
        <f t="shared" si="510"/>
        <v/>
      </c>
      <c r="P2042" s="272"/>
      <c r="Q2042" s="272"/>
      <c r="R2042" s="272"/>
      <c r="S2042" s="602" t="str">
        <f t="shared" si="511"/>
        <v/>
      </c>
      <c r="T2042" s="602"/>
      <c r="U2042" s="602"/>
      <c r="V2042" s="272" t="str">
        <f t="shared" si="513"/>
        <v/>
      </c>
      <c r="W2042" s="272"/>
      <c r="X2042" s="272"/>
      <c r="Y2042" s="272"/>
      <c r="Z2042" s="602" t="str">
        <f t="shared" si="512"/>
        <v/>
      </c>
      <c r="AA2042" s="602"/>
      <c r="AB2042" s="603"/>
    </row>
    <row r="2043" spans="1:62" ht="15.75" customHeight="1">
      <c r="A2043" s="125" t="str">
        <f t="shared" si="507"/>
        <v>×</v>
      </c>
      <c r="B2043" s="53"/>
      <c r="I2043" s="592" t="str">
        <f t="shared" si="508"/>
        <v/>
      </c>
      <c r="J2043" s="342"/>
      <c r="K2043" s="342"/>
      <c r="L2043" s="593" t="str">
        <f t="shared" si="509"/>
        <v/>
      </c>
      <c r="M2043" s="593"/>
      <c r="N2043" s="593"/>
      <c r="O2043" s="272" t="str">
        <f t="shared" si="510"/>
        <v/>
      </c>
      <c r="P2043" s="272"/>
      <c r="Q2043" s="272"/>
      <c r="R2043" s="272"/>
      <c r="S2043" s="602" t="str">
        <f t="shared" si="511"/>
        <v/>
      </c>
      <c r="T2043" s="602"/>
      <c r="U2043" s="602"/>
      <c r="V2043" s="272" t="str">
        <f t="shared" si="513"/>
        <v/>
      </c>
      <c r="W2043" s="272"/>
      <c r="X2043" s="272"/>
      <c r="Y2043" s="272"/>
      <c r="Z2043" s="602" t="str">
        <f t="shared" si="512"/>
        <v/>
      </c>
      <c r="AA2043" s="602"/>
      <c r="AB2043" s="603"/>
    </row>
    <row r="2044" spans="1:62" ht="15.75" customHeight="1">
      <c r="A2044" s="125" t="str">
        <f t="shared" si="507"/>
        <v>×</v>
      </c>
      <c r="B2044" s="53"/>
      <c r="I2044" s="592" t="str">
        <f t="shared" si="508"/>
        <v/>
      </c>
      <c r="J2044" s="342"/>
      <c r="K2044" s="342"/>
      <c r="L2044" s="593" t="str">
        <f t="shared" si="509"/>
        <v/>
      </c>
      <c r="M2044" s="593"/>
      <c r="N2044" s="593"/>
      <c r="O2044" s="272" t="str">
        <f t="shared" si="510"/>
        <v/>
      </c>
      <c r="P2044" s="272"/>
      <c r="Q2044" s="272"/>
      <c r="R2044" s="272"/>
      <c r="S2044" s="602" t="str">
        <f t="shared" si="511"/>
        <v/>
      </c>
      <c r="T2044" s="602"/>
      <c r="U2044" s="602"/>
      <c r="V2044" s="272" t="str">
        <f t="shared" si="513"/>
        <v/>
      </c>
      <c r="W2044" s="272"/>
      <c r="X2044" s="272"/>
      <c r="Y2044" s="272"/>
      <c r="Z2044" s="602" t="str">
        <f t="shared" si="512"/>
        <v/>
      </c>
      <c r="AA2044" s="602"/>
      <c r="AB2044" s="603"/>
    </row>
    <row r="2045" spans="1:62" ht="15.75" customHeight="1">
      <c r="A2045" s="125" t="str">
        <f t="shared" si="507"/>
        <v>×</v>
      </c>
      <c r="B2045" s="53"/>
      <c r="I2045" s="592" t="str">
        <f t="shared" si="508"/>
        <v/>
      </c>
      <c r="J2045" s="342"/>
      <c r="K2045" s="342"/>
      <c r="L2045" s="593" t="str">
        <f t="shared" si="509"/>
        <v/>
      </c>
      <c r="M2045" s="593"/>
      <c r="N2045" s="593"/>
      <c r="O2045" s="272" t="str">
        <f t="shared" si="510"/>
        <v/>
      </c>
      <c r="P2045" s="272"/>
      <c r="Q2045" s="272"/>
      <c r="R2045" s="272"/>
      <c r="S2045" s="602" t="str">
        <f t="shared" si="511"/>
        <v/>
      </c>
      <c r="T2045" s="602"/>
      <c r="U2045" s="602"/>
      <c r="V2045" s="272" t="str">
        <f t="shared" si="513"/>
        <v/>
      </c>
      <c r="W2045" s="272"/>
      <c r="X2045" s="272"/>
      <c r="Y2045" s="272"/>
      <c r="Z2045" s="602" t="str">
        <f t="shared" si="512"/>
        <v/>
      </c>
      <c r="AA2045" s="602"/>
      <c r="AB2045" s="603"/>
    </row>
    <row r="2046" spans="1:62" ht="15.75" customHeight="1">
      <c r="A2046" s="125" t="str">
        <f t="shared" si="507"/>
        <v>×</v>
      </c>
      <c r="B2046" s="53"/>
      <c r="I2046" s="604" t="str">
        <f t="shared" si="508"/>
        <v/>
      </c>
      <c r="J2046" s="388"/>
      <c r="K2046" s="388"/>
      <c r="L2046" s="605" t="str">
        <f t="shared" si="509"/>
        <v/>
      </c>
      <c r="M2046" s="605"/>
      <c r="N2046" s="605"/>
      <c r="O2046" s="274" t="str">
        <f t="shared" si="510"/>
        <v/>
      </c>
      <c r="P2046" s="274"/>
      <c r="Q2046" s="274"/>
      <c r="R2046" s="274"/>
      <c r="S2046" s="607" t="str">
        <f t="shared" si="511"/>
        <v/>
      </c>
      <c r="T2046" s="607"/>
      <c r="U2046" s="607"/>
      <c r="V2046" s="274" t="str">
        <f t="shared" si="513"/>
        <v/>
      </c>
      <c r="W2046" s="274"/>
      <c r="X2046" s="274"/>
      <c r="Y2046" s="274"/>
      <c r="Z2046" s="607" t="str">
        <f t="shared" si="512"/>
        <v/>
      </c>
      <c r="AA2046" s="607"/>
      <c r="AB2046" s="608"/>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385" t="s">
        <v>568</v>
      </c>
      <c r="W2047" s="385"/>
      <c r="X2047" s="186" t="s">
        <v>26</v>
      </c>
      <c r="Y2047" s="439">
        <f>杭先端径*0.1</f>
        <v>0.1</v>
      </c>
      <c r="Z2047" s="439"/>
      <c r="AA2047" s="439"/>
      <c r="AB2047" s="62" t="s">
        <v>427</v>
      </c>
      <c r="AC2047" s="22" t="s">
        <v>154</v>
      </c>
    </row>
    <row r="2048" spans="1:62" s="100" customFormat="1" ht="15.75" customHeight="1">
      <c r="A2048" s="116" t="str">
        <f t="shared" si="514"/>
        <v/>
      </c>
      <c r="B2048" s="100" t="s">
        <v>588</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456" t="s">
        <v>569</v>
      </c>
      <c r="J2050" s="302"/>
      <c r="K2050" s="302"/>
      <c r="L2050" s="302"/>
      <c r="M2050" s="302"/>
      <c r="N2050" s="302"/>
      <c r="O2050" s="302"/>
      <c r="P2050" s="302"/>
      <c r="Q2050" s="302"/>
      <c r="R2050" s="302"/>
      <c r="S2050" s="302"/>
      <c r="T2050" s="302"/>
      <c r="U2050" s="302"/>
      <c r="V2050" s="302"/>
      <c r="W2050" s="302"/>
      <c r="X2050" s="302"/>
      <c r="Y2050" s="302"/>
      <c r="Z2050" s="302"/>
      <c r="AA2050" s="302"/>
      <c r="AB2050" s="595"/>
    </row>
    <row r="2051" spans="1:62" s="54" customFormat="1" ht="15.75" customHeight="1">
      <c r="A2051" s="116" t="str">
        <f t="shared" si="514"/>
        <v/>
      </c>
      <c r="B2051" s="100"/>
      <c r="I2051" s="403" t="s">
        <v>77</v>
      </c>
      <c r="J2051" s="355"/>
      <c r="K2051" s="355"/>
      <c r="L2051" s="588" t="s">
        <v>186</v>
      </c>
      <c r="M2051" s="589"/>
      <c r="N2051" s="589"/>
      <c r="O2051" s="230" t="s">
        <v>561</v>
      </c>
      <c r="P2051" s="230"/>
      <c r="Q2051" s="230"/>
      <c r="R2051" s="230"/>
      <c r="S2051" s="230"/>
      <c r="T2051" s="230"/>
      <c r="U2051" s="230"/>
      <c r="V2051" s="230" t="s">
        <v>562</v>
      </c>
      <c r="W2051" s="230"/>
      <c r="X2051" s="230"/>
      <c r="Y2051" s="230"/>
      <c r="Z2051" s="230"/>
      <c r="AA2051" s="230"/>
      <c r="AB2051" s="386"/>
    </row>
    <row r="2052" spans="1:62" s="54" customFormat="1" ht="15.75" customHeight="1">
      <c r="A2052" s="116" t="str">
        <f t="shared" si="514"/>
        <v/>
      </c>
      <c r="B2052" s="100"/>
      <c r="I2052" s="403"/>
      <c r="J2052" s="355"/>
      <c r="K2052" s="355"/>
      <c r="L2052" s="588"/>
      <c r="M2052" s="589"/>
      <c r="N2052" s="589"/>
      <c r="O2052" s="355" t="s">
        <v>560</v>
      </c>
      <c r="P2052" s="355"/>
      <c r="Q2052" s="355"/>
      <c r="R2052" s="355"/>
      <c r="S2052" s="475" t="s">
        <v>525</v>
      </c>
      <c r="T2052" s="475"/>
      <c r="U2052" s="475"/>
      <c r="V2052" s="355" t="s">
        <v>560</v>
      </c>
      <c r="W2052" s="355"/>
      <c r="X2052" s="355"/>
      <c r="Y2052" s="355"/>
      <c r="Z2052" s="475" t="s">
        <v>526</v>
      </c>
      <c r="AA2052" s="475"/>
      <c r="AB2052" s="481"/>
    </row>
    <row r="2053" spans="1:62" s="54" customFormat="1" ht="15.75" customHeight="1">
      <c r="A2053" s="116" t="str">
        <f t="shared" si="514"/>
        <v/>
      </c>
      <c r="B2053" s="100"/>
      <c r="I2053" s="300"/>
      <c r="J2053" s="246"/>
      <c r="K2053" s="246"/>
      <c r="L2053" s="303"/>
      <c r="M2053" s="303"/>
      <c r="N2053" s="303"/>
      <c r="O2053" s="246"/>
      <c r="P2053" s="246"/>
      <c r="Q2053" s="246"/>
      <c r="R2053" s="246"/>
      <c r="S2053" s="477"/>
      <c r="T2053" s="477"/>
      <c r="U2053" s="477"/>
      <c r="V2053" s="246"/>
      <c r="W2053" s="246"/>
      <c r="X2053" s="246"/>
      <c r="Y2053" s="246"/>
      <c r="Z2053" s="477"/>
      <c r="AA2053" s="477"/>
      <c r="AB2053" s="482"/>
    </row>
    <row r="2054" spans="1:62" s="54" customFormat="1" ht="15.75" customHeight="1">
      <c r="A2054" s="125" t="str">
        <f t="shared" ref="A2054:A2069" si="515">IF(液状化L2の有無="",IF(I2054="","×",""),"×")</f>
        <v/>
      </c>
      <c r="B2054" s="53"/>
      <c r="I2054" s="587">
        <f t="shared" ref="I2054:I2069" si="516">IF(U767="","",U767)</f>
        <v>2</v>
      </c>
      <c r="J2054" s="374"/>
      <c r="K2054" s="374"/>
      <c r="L2054" s="590">
        <f t="shared" ref="L2054:L2069" si="517">IF(AB767="","",AB767)</f>
        <v>3.4200000762939453</v>
      </c>
      <c r="M2054" s="590"/>
      <c r="N2054" s="590"/>
      <c r="O2054" s="413">
        <f t="shared" ref="O2054:O2069" si="518">AE767</f>
        <v>0</v>
      </c>
      <c r="P2054" s="413"/>
      <c r="Q2054" s="413"/>
      <c r="R2054" s="413"/>
      <c r="S2054" s="609">
        <f>AD1701</f>
        <v>0</v>
      </c>
      <c r="T2054" s="609"/>
      <c r="U2054" s="609"/>
      <c r="V2054" s="413">
        <f t="shared" ref="V2054:V2069" si="519">IF(O2054="","",IF(O2054=0,0,ROUND((Z2054-S2054)/(Y$2070-(S2054/O2054)),0)))</f>
        <v>0</v>
      </c>
      <c r="W2054" s="413"/>
      <c r="X2054" s="413"/>
      <c r="Y2054" s="413"/>
      <c r="Z2054" s="609">
        <f>AG1701</f>
        <v>0</v>
      </c>
      <c r="AA2054" s="609"/>
      <c r="AB2054" s="610"/>
      <c r="AD2054" s="22"/>
      <c r="AE2054" s="22"/>
      <c r="AF2054" s="22"/>
      <c r="AG2054" s="22"/>
      <c r="AH2054" s="22"/>
      <c r="AI2054" s="22"/>
    </row>
    <row r="2055" spans="1:62" s="54" customFormat="1" ht="15.75" customHeight="1">
      <c r="A2055" s="125" t="str">
        <f t="shared" si="515"/>
        <v/>
      </c>
      <c r="B2055" s="53"/>
      <c r="F2055" s="53"/>
      <c r="G2055" s="53"/>
      <c r="H2055" s="55"/>
      <c r="I2055" s="592">
        <f t="shared" si="516"/>
        <v>3</v>
      </c>
      <c r="J2055" s="342"/>
      <c r="K2055" s="342"/>
      <c r="L2055" s="593">
        <f t="shared" si="517"/>
        <v>3.1500000953674316</v>
      </c>
      <c r="M2055" s="593"/>
      <c r="N2055" s="593"/>
      <c r="O2055" s="272">
        <f t="shared" si="518"/>
        <v>0</v>
      </c>
      <c r="P2055" s="272"/>
      <c r="Q2055" s="272"/>
      <c r="R2055" s="272"/>
      <c r="S2055" s="602">
        <f t="shared" ref="S2055:S2069" si="520">AD1702</f>
        <v>0</v>
      </c>
      <c r="T2055" s="602"/>
      <c r="U2055" s="602"/>
      <c r="V2055" s="272">
        <f t="shared" si="519"/>
        <v>0</v>
      </c>
      <c r="W2055" s="272"/>
      <c r="X2055" s="272"/>
      <c r="Y2055" s="272"/>
      <c r="Z2055" s="602">
        <f t="shared" ref="Z2055:Z2069" si="521">AG1702</f>
        <v>0</v>
      </c>
      <c r="AA2055" s="602"/>
      <c r="AB2055" s="603"/>
      <c r="AD2055" s="22"/>
      <c r="AE2055" s="22"/>
      <c r="AF2055" s="22"/>
      <c r="AG2055" s="22"/>
      <c r="AH2055" s="22"/>
      <c r="AI2055" s="22"/>
    </row>
    <row r="2056" spans="1:62" ht="15.75" customHeight="1">
      <c r="A2056" s="125" t="str">
        <f t="shared" si="515"/>
        <v/>
      </c>
      <c r="B2056" s="53"/>
      <c r="I2056" s="592">
        <f t="shared" si="516"/>
        <v>4</v>
      </c>
      <c r="J2056" s="342"/>
      <c r="K2056" s="342"/>
      <c r="L2056" s="593">
        <f t="shared" si="517"/>
        <v>3.9200000762939453</v>
      </c>
      <c r="M2056" s="593"/>
      <c r="N2056" s="593"/>
      <c r="O2056" s="272">
        <f t="shared" si="518"/>
        <v>0</v>
      </c>
      <c r="P2056" s="272"/>
      <c r="Q2056" s="272"/>
      <c r="R2056" s="272"/>
      <c r="S2056" s="602">
        <f t="shared" si="520"/>
        <v>0</v>
      </c>
      <c r="T2056" s="602"/>
      <c r="U2056" s="602"/>
      <c r="V2056" s="272">
        <f t="shared" si="519"/>
        <v>0</v>
      </c>
      <c r="W2056" s="272"/>
      <c r="X2056" s="272"/>
      <c r="Y2056" s="272"/>
      <c r="Z2056" s="602">
        <f t="shared" si="521"/>
        <v>0</v>
      </c>
      <c r="AA2056" s="602"/>
      <c r="AB2056" s="60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592">
        <f t="shared" si="516"/>
        <v>4</v>
      </c>
      <c r="J2057" s="342"/>
      <c r="K2057" s="342"/>
      <c r="L2057" s="593">
        <f t="shared" si="517"/>
        <v>1.0799999237060547</v>
      </c>
      <c r="M2057" s="593"/>
      <c r="N2057" s="593"/>
      <c r="O2057" s="272">
        <f t="shared" si="518"/>
        <v>9047.7868423386044</v>
      </c>
      <c r="P2057" s="272"/>
      <c r="Q2057" s="272"/>
      <c r="R2057" s="272"/>
      <c r="S2057" s="602">
        <f t="shared" si="520"/>
        <v>59.6</v>
      </c>
      <c r="T2057" s="602"/>
      <c r="U2057" s="602"/>
      <c r="V2057" s="272">
        <f t="shared" si="519"/>
        <v>106</v>
      </c>
      <c r="W2057" s="272"/>
      <c r="X2057" s="272"/>
      <c r="Y2057" s="272"/>
      <c r="Z2057" s="602">
        <f t="shared" si="521"/>
        <v>69.5</v>
      </c>
      <c r="AA2057" s="602"/>
      <c r="AB2057" s="603"/>
    </row>
    <row r="2058" spans="1:62" ht="15.75" customHeight="1">
      <c r="A2058" s="125" t="str">
        <f t="shared" si="515"/>
        <v/>
      </c>
      <c r="B2058" s="53"/>
      <c r="I2058" s="592">
        <f t="shared" si="516"/>
        <v>5</v>
      </c>
      <c r="J2058" s="342"/>
      <c r="K2058" s="342"/>
      <c r="L2058" s="593">
        <f t="shared" si="517"/>
        <v>5</v>
      </c>
      <c r="M2058" s="593"/>
      <c r="N2058" s="593"/>
      <c r="O2058" s="272">
        <f t="shared" si="518"/>
        <v>9047.7868423386044</v>
      </c>
      <c r="P2058" s="272"/>
      <c r="Q2058" s="272"/>
      <c r="R2058" s="272"/>
      <c r="S2058" s="602">
        <f t="shared" si="520"/>
        <v>120.6</v>
      </c>
      <c r="T2058" s="602"/>
      <c r="U2058" s="602"/>
      <c r="V2058" s="272">
        <f t="shared" si="519"/>
        <v>232</v>
      </c>
      <c r="W2058" s="272"/>
      <c r="X2058" s="272"/>
      <c r="Y2058" s="272"/>
      <c r="Z2058" s="602">
        <f t="shared" si="521"/>
        <v>140.69999999999999</v>
      </c>
      <c r="AA2058" s="602"/>
      <c r="AB2058" s="603"/>
    </row>
    <row r="2059" spans="1:62" ht="15.75" customHeight="1">
      <c r="A2059" s="125" t="str">
        <f t="shared" si="515"/>
        <v/>
      </c>
      <c r="B2059" s="53"/>
      <c r="I2059" s="592">
        <f t="shared" si="516"/>
        <v>6</v>
      </c>
      <c r="J2059" s="342"/>
      <c r="K2059" s="342"/>
      <c r="L2059" s="593">
        <f t="shared" si="517"/>
        <v>5.1999998092651367</v>
      </c>
      <c r="M2059" s="593"/>
      <c r="N2059" s="593"/>
      <c r="O2059" s="272">
        <f t="shared" si="518"/>
        <v>9047.7868423386044</v>
      </c>
      <c r="P2059" s="272"/>
      <c r="Q2059" s="272"/>
      <c r="R2059" s="272"/>
      <c r="S2059" s="602">
        <f t="shared" si="520"/>
        <v>183.2</v>
      </c>
      <c r="T2059" s="602"/>
      <c r="U2059" s="602"/>
      <c r="V2059" s="272">
        <f t="shared" si="519"/>
        <v>384</v>
      </c>
      <c r="W2059" s="272"/>
      <c r="X2059" s="272"/>
      <c r="Y2059" s="272"/>
      <c r="Z2059" s="602">
        <f t="shared" si="521"/>
        <v>213.8</v>
      </c>
      <c r="AA2059" s="602"/>
      <c r="AB2059" s="603"/>
    </row>
    <row r="2060" spans="1:62" ht="15.75" customHeight="1">
      <c r="A2060" s="125" t="str">
        <f t="shared" si="515"/>
        <v/>
      </c>
      <c r="B2060" s="53"/>
      <c r="I2060" s="592">
        <f t="shared" si="516"/>
        <v>7</v>
      </c>
      <c r="J2060" s="342"/>
      <c r="K2060" s="342"/>
      <c r="L2060" s="593">
        <f t="shared" si="517"/>
        <v>2.5499999523162842</v>
      </c>
      <c r="M2060" s="593"/>
      <c r="N2060" s="593"/>
      <c r="O2060" s="272">
        <f t="shared" si="518"/>
        <v>25509.732347149122</v>
      </c>
      <c r="P2060" s="272"/>
      <c r="Q2060" s="272"/>
      <c r="R2060" s="272"/>
      <c r="S2060" s="602">
        <f t="shared" si="520"/>
        <v>48.3</v>
      </c>
      <c r="T2060" s="602"/>
      <c r="U2060" s="602"/>
      <c r="V2060" s="272">
        <f t="shared" si="519"/>
        <v>82</v>
      </c>
      <c r="W2060" s="272"/>
      <c r="X2060" s="272"/>
      <c r="Y2060" s="272"/>
      <c r="Z2060" s="602">
        <f t="shared" si="521"/>
        <v>56.3</v>
      </c>
      <c r="AA2060" s="602"/>
      <c r="AB2060" s="603"/>
    </row>
    <row r="2061" spans="1:62" ht="15.75" customHeight="1">
      <c r="A2061" s="125" t="str">
        <f t="shared" si="515"/>
        <v/>
      </c>
      <c r="B2061" s="53"/>
      <c r="I2061" s="592">
        <f t="shared" si="516"/>
        <v>8</v>
      </c>
      <c r="J2061" s="342"/>
      <c r="K2061" s="342"/>
      <c r="L2061" s="593">
        <f t="shared" si="517"/>
        <v>3.7799999713897705</v>
      </c>
      <c r="M2061" s="593"/>
      <c r="N2061" s="593"/>
      <c r="O2061" s="272">
        <f t="shared" si="518"/>
        <v>19415.042599184922</v>
      </c>
      <c r="P2061" s="272"/>
      <c r="Q2061" s="272"/>
      <c r="R2061" s="272"/>
      <c r="S2061" s="602">
        <f t="shared" si="520"/>
        <v>149.30000000000001</v>
      </c>
      <c r="T2061" s="602"/>
      <c r="U2061" s="602"/>
      <c r="V2061" s="272">
        <f t="shared" si="519"/>
        <v>270</v>
      </c>
      <c r="W2061" s="272"/>
      <c r="X2061" s="272"/>
      <c r="Y2061" s="272"/>
      <c r="Z2061" s="602">
        <f t="shared" si="521"/>
        <v>174.2</v>
      </c>
      <c r="AA2061" s="602"/>
      <c r="AB2061" s="603"/>
    </row>
    <row r="2062" spans="1:62" ht="15.75" customHeight="1">
      <c r="A2062" s="125" t="str">
        <f t="shared" si="515"/>
        <v/>
      </c>
      <c r="B2062" s="53"/>
      <c r="I2062" s="592">
        <f t="shared" si="516"/>
        <v>9</v>
      </c>
      <c r="J2062" s="342"/>
      <c r="K2062" s="342"/>
      <c r="L2062" s="593">
        <f t="shared" si="517"/>
        <v>1.8999999761581421</v>
      </c>
      <c r="M2062" s="593"/>
      <c r="N2062" s="593"/>
      <c r="O2062" s="272">
        <f t="shared" si="518"/>
        <v>66601.764256103619</v>
      </c>
      <c r="P2062" s="272"/>
      <c r="Q2062" s="272"/>
      <c r="R2062" s="272"/>
      <c r="S2062" s="602">
        <f t="shared" si="520"/>
        <v>565.5</v>
      </c>
      <c r="T2062" s="602"/>
      <c r="U2062" s="602"/>
      <c r="V2062" s="272">
        <f t="shared" si="519"/>
        <v>1029</v>
      </c>
      <c r="W2062" s="272"/>
      <c r="X2062" s="272"/>
      <c r="Y2062" s="272"/>
      <c r="Z2062" s="602">
        <f t="shared" si="521"/>
        <v>659.7</v>
      </c>
      <c r="AA2062" s="602"/>
      <c r="AB2062" s="603"/>
    </row>
    <row r="2063" spans="1:62" ht="15.75" customHeight="1">
      <c r="A2063" s="125" t="str">
        <f t="shared" si="515"/>
        <v>×</v>
      </c>
      <c r="B2063" s="53"/>
      <c r="I2063" s="592" t="str">
        <f t="shared" si="516"/>
        <v/>
      </c>
      <c r="J2063" s="342"/>
      <c r="K2063" s="342"/>
      <c r="L2063" s="593" t="str">
        <f t="shared" si="517"/>
        <v/>
      </c>
      <c r="M2063" s="593"/>
      <c r="N2063" s="593"/>
      <c r="O2063" s="272" t="str">
        <f t="shared" si="518"/>
        <v/>
      </c>
      <c r="P2063" s="272"/>
      <c r="Q2063" s="272"/>
      <c r="R2063" s="272"/>
      <c r="S2063" s="602" t="str">
        <f t="shared" si="520"/>
        <v/>
      </c>
      <c r="T2063" s="602"/>
      <c r="U2063" s="602"/>
      <c r="V2063" s="272" t="str">
        <f t="shared" si="519"/>
        <v/>
      </c>
      <c r="W2063" s="272"/>
      <c r="X2063" s="272"/>
      <c r="Y2063" s="272"/>
      <c r="Z2063" s="602" t="str">
        <f t="shared" si="521"/>
        <v/>
      </c>
      <c r="AA2063" s="602"/>
      <c r="AB2063" s="603"/>
    </row>
    <row r="2064" spans="1:62" ht="15.75" customHeight="1">
      <c r="A2064" s="125" t="str">
        <f t="shared" si="515"/>
        <v>×</v>
      </c>
      <c r="B2064" s="53"/>
      <c r="I2064" s="592" t="str">
        <f t="shared" si="516"/>
        <v/>
      </c>
      <c r="J2064" s="342"/>
      <c r="K2064" s="342"/>
      <c r="L2064" s="593" t="str">
        <f t="shared" si="517"/>
        <v/>
      </c>
      <c r="M2064" s="593"/>
      <c r="N2064" s="593"/>
      <c r="O2064" s="272" t="str">
        <f t="shared" si="518"/>
        <v/>
      </c>
      <c r="P2064" s="272"/>
      <c r="Q2064" s="272"/>
      <c r="R2064" s="272"/>
      <c r="S2064" s="602" t="str">
        <f t="shared" si="520"/>
        <v/>
      </c>
      <c r="T2064" s="602"/>
      <c r="U2064" s="602"/>
      <c r="V2064" s="272" t="str">
        <f t="shared" si="519"/>
        <v/>
      </c>
      <c r="W2064" s="272"/>
      <c r="X2064" s="272"/>
      <c r="Y2064" s="272"/>
      <c r="Z2064" s="602" t="str">
        <f t="shared" si="521"/>
        <v/>
      </c>
      <c r="AA2064" s="602"/>
      <c r="AB2064" s="603"/>
    </row>
    <row r="2065" spans="1:76" ht="15.75" customHeight="1">
      <c r="A2065" s="125" t="str">
        <f t="shared" si="515"/>
        <v>×</v>
      </c>
      <c r="B2065" s="53"/>
      <c r="I2065" s="592" t="str">
        <f t="shared" si="516"/>
        <v/>
      </c>
      <c r="J2065" s="342"/>
      <c r="K2065" s="342"/>
      <c r="L2065" s="593" t="str">
        <f t="shared" si="517"/>
        <v/>
      </c>
      <c r="M2065" s="593"/>
      <c r="N2065" s="593"/>
      <c r="O2065" s="272" t="str">
        <f t="shared" si="518"/>
        <v/>
      </c>
      <c r="P2065" s="272"/>
      <c r="Q2065" s="272"/>
      <c r="R2065" s="272"/>
      <c r="S2065" s="602" t="str">
        <f t="shared" si="520"/>
        <v/>
      </c>
      <c r="T2065" s="602"/>
      <c r="U2065" s="602"/>
      <c r="V2065" s="272" t="str">
        <f t="shared" si="519"/>
        <v/>
      </c>
      <c r="W2065" s="272"/>
      <c r="X2065" s="272"/>
      <c r="Y2065" s="272"/>
      <c r="Z2065" s="602" t="str">
        <f t="shared" si="521"/>
        <v/>
      </c>
      <c r="AA2065" s="602"/>
      <c r="AB2065" s="603"/>
    </row>
    <row r="2066" spans="1:76" ht="15.75" customHeight="1">
      <c r="A2066" s="125" t="str">
        <f t="shared" si="515"/>
        <v>×</v>
      </c>
      <c r="B2066" s="53"/>
      <c r="I2066" s="592" t="str">
        <f t="shared" si="516"/>
        <v/>
      </c>
      <c r="J2066" s="342"/>
      <c r="K2066" s="342"/>
      <c r="L2066" s="593" t="str">
        <f t="shared" si="517"/>
        <v/>
      </c>
      <c r="M2066" s="593"/>
      <c r="N2066" s="593"/>
      <c r="O2066" s="272" t="str">
        <f t="shared" si="518"/>
        <v/>
      </c>
      <c r="P2066" s="272"/>
      <c r="Q2066" s="272"/>
      <c r="R2066" s="272"/>
      <c r="S2066" s="602" t="str">
        <f t="shared" si="520"/>
        <v/>
      </c>
      <c r="T2066" s="602"/>
      <c r="U2066" s="602"/>
      <c r="V2066" s="272" t="str">
        <f t="shared" si="519"/>
        <v/>
      </c>
      <c r="W2066" s="272"/>
      <c r="X2066" s="272"/>
      <c r="Y2066" s="272"/>
      <c r="Z2066" s="602" t="str">
        <f t="shared" si="521"/>
        <v/>
      </c>
      <c r="AA2066" s="602"/>
      <c r="AB2066" s="603"/>
    </row>
    <row r="2067" spans="1:76" ht="15.75" customHeight="1">
      <c r="A2067" s="125" t="str">
        <f t="shared" si="515"/>
        <v>×</v>
      </c>
      <c r="B2067" s="53"/>
      <c r="I2067" s="592" t="str">
        <f t="shared" si="516"/>
        <v/>
      </c>
      <c r="J2067" s="342"/>
      <c r="K2067" s="342"/>
      <c r="L2067" s="593" t="str">
        <f t="shared" si="517"/>
        <v/>
      </c>
      <c r="M2067" s="593"/>
      <c r="N2067" s="593"/>
      <c r="O2067" s="272" t="str">
        <f t="shared" si="518"/>
        <v/>
      </c>
      <c r="P2067" s="272"/>
      <c r="Q2067" s="272"/>
      <c r="R2067" s="272"/>
      <c r="S2067" s="602" t="str">
        <f t="shared" si="520"/>
        <v/>
      </c>
      <c r="T2067" s="602"/>
      <c r="U2067" s="602"/>
      <c r="V2067" s="272" t="str">
        <f t="shared" si="519"/>
        <v/>
      </c>
      <c r="W2067" s="272"/>
      <c r="X2067" s="272"/>
      <c r="Y2067" s="272"/>
      <c r="Z2067" s="602" t="str">
        <f t="shared" si="521"/>
        <v/>
      </c>
      <c r="AA2067" s="602"/>
      <c r="AB2067" s="603"/>
    </row>
    <row r="2068" spans="1:76" ht="15.75" customHeight="1">
      <c r="A2068" s="125" t="str">
        <f t="shared" si="515"/>
        <v>×</v>
      </c>
      <c r="B2068" s="53"/>
      <c r="I2068" s="592" t="str">
        <f t="shared" si="516"/>
        <v/>
      </c>
      <c r="J2068" s="342"/>
      <c r="K2068" s="342"/>
      <c r="L2068" s="593" t="str">
        <f t="shared" si="517"/>
        <v/>
      </c>
      <c r="M2068" s="593"/>
      <c r="N2068" s="593"/>
      <c r="O2068" s="272" t="str">
        <f t="shared" si="518"/>
        <v/>
      </c>
      <c r="P2068" s="272"/>
      <c r="Q2068" s="272"/>
      <c r="R2068" s="272"/>
      <c r="S2068" s="602" t="str">
        <f t="shared" si="520"/>
        <v/>
      </c>
      <c r="T2068" s="602"/>
      <c r="U2068" s="602"/>
      <c r="V2068" s="272" t="str">
        <f t="shared" si="519"/>
        <v/>
      </c>
      <c r="W2068" s="272"/>
      <c r="X2068" s="272"/>
      <c r="Y2068" s="272"/>
      <c r="Z2068" s="602" t="str">
        <f t="shared" si="521"/>
        <v/>
      </c>
      <c r="AA2068" s="602"/>
      <c r="AB2068" s="603"/>
    </row>
    <row r="2069" spans="1:76" ht="15.75" customHeight="1">
      <c r="A2069" s="125" t="str">
        <f t="shared" si="515"/>
        <v>×</v>
      </c>
      <c r="B2069" s="53"/>
      <c r="I2069" s="604" t="str">
        <f t="shared" si="516"/>
        <v/>
      </c>
      <c r="J2069" s="388"/>
      <c r="K2069" s="388"/>
      <c r="L2069" s="605" t="str">
        <f t="shared" si="517"/>
        <v/>
      </c>
      <c r="M2069" s="605"/>
      <c r="N2069" s="605"/>
      <c r="O2069" s="274" t="str">
        <f t="shared" si="518"/>
        <v/>
      </c>
      <c r="P2069" s="274"/>
      <c r="Q2069" s="274"/>
      <c r="R2069" s="274"/>
      <c r="S2069" s="607" t="str">
        <f t="shared" si="520"/>
        <v/>
      </c>
      <c r="T2069" s="607"/>
      <c r="U2069" s="607"/>
      <c r="V2069" s="274" t="str">
        <f t="shared" si="519"/>
        <v/>
      </c>
      <c r="W2069" s="274"/>
      <c r="X2069" s="274"/>
      <c r="Y2069" s="274"/>
      <c r="Z2069" s="607" t="str">
        <f t="shared" si="521"/>
        <v/>
      </c>
      <c r="AA2069" s="607"/>
      <c r="AB2069" s="608"/>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385" t="s">
        <v>568</v>
      </c>
      <c r="W2070" s="385"/>
      <c r="X2070" s="186" t="s">
        <v>26</v>
      </c>
      <c r="Y2070" s="439">
        <f>杭先端径*0.1</f>
        <v>0.1</v>
      </c>
      <c r="Z2070" s="439"/>
      <c r="AA2070" s="439"/>
      <c r="AB2070" s="62" t="s">
        <v>427</v>
      </c>
      <c r="AC2070" s="22" t="s">
        <v>154</v>
      </c>
    </row>
    <row r="2071" spans="1:76" ht="15.75" customHeight="1">
      <c r="B2071" s="100" t="s">
        <v>588</v>
      </c>
    </row>
    <row r="2072" spans="1:76" ht="15.75" customHeight="1">
      <c r="E2072" s="23"/>
      <c r="F2072" s="22"/>
      <c r="AN2072" s="24"/>
      <c r="BJ2072" s="22"/>
      <c r="BW2072" s="100"/>
      <c r="BX2072" s="22"/>
    </row>
    <row r="2073" spans="1:76" ht="15.75" customHeight="1">
      <c r="E2073" s="28" t="s">
        <v>575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96" t="s">
        <v>577</v>
      </c>
      <c r="F2074" s="258"/>
      <c r="G2074" s="259"/>
      <c r="H2074" s="613" t="s">
        <v>428</v>
      </c>
      <c r="I2074" s="302"/>
      <c r="J2074" s="302"/>
      <c r="K2074" s="302"/>
      <c r="L2074" s="302"/>
      <c r="M2074" s="302"/>
      <c r="N2074" s="302"/>
      <c r="O2074" s="302"/>
      <c r="P2074" s="302"/>
      <c r="Q2074" s="302"/>
      <c r="R2074" s="302"/>
      <c r="S2074" s="302"/>
      <c r="T2074" s="302"/>
      <c r="U2074" s="457"/>
      <c r="V2074" s="396" t="s">
        <v>429</v>
      </c>
      <c r="W2074" s="258"/>
      <c r="X2074" s="258"/>
      <c r="Y2074" s="258"/>
      <c r="Z2074" s="258"/>
      <c r="AA2074" s="258"/>
      <c r="AB2074" s="258"/>
      <c r="AC2074" s="258"/>
      <c r="AD2074" s="258"/>
      <c r="AE2074" s="258"/>
      <c r="AF2074" s="258"/>
      <c r="AG2074" s="258"/>
      <c r="AH2074" s="258"/>
      <c r="AI2074" s="259"/>
      <c r="AN2074" s="24"/>
      <c r="BJ2074" s="22"/>
      <c r="BW2074" s="100"/>
      <c r="BX2074" s="22"/>
    </row>
    <row r="2075" spans="1:76" ht="15.75" customHeight="1">
      <c r="E2075" s="446"/>
      <c r="F2075" s="230"/>
      <c r="G2075" s="386"/>
      <c r="H2075" s="468" t="s">
        <v>561</v>
      </c>
      <c r="I2075" s="230"/>
      <c r="J2075" s="230"/>
      <c r="K2075" s="230"/>
      <c r="L2075" s="230"/>
      <c r="M2075" s="230"/>
      <c r="N2075" s="230"/>
      <c r="O2075" s="230" t="s">
        <v>562</v>
      </c>
      <c r="P2075" s="230"/>
      <c r="Q2075" s="230"/>
      <c r="R2075" s="230"/>
      <c r="S2075" s="230"/>
      <c r="T2075" s="230"/>
      <c r="U2075" s="398"/>
      <c r="V2075" s="446" t="s">
        <v>561</v>
      </c>
      <c r="W2075" s="230"/>
      <c r="X2075" s="230"/>
      <c r="Y2075" s="230"/>
      <c r="Z2075" s="230"/>
      <c r="AA2075" s="230"/>
      <c r="AB2075" s="230"/>
      <c r="AC2075" s="230" t="s">
        <v>562</v>
      </c>
      <c r="AD2075" s="230"/>
      <c r="AE2075" s="230"/>
      <c r="AF2075" s="230"/>
      <c r="AG2075" s="230"/>
      <c r="AH2075" s="230"/>
      <c r="AI2075" s="386"/>
      <c r="AN2075" s="24"/>
      <c r="BJ2075" s="22"/>
      <c r="BW2075" s="100"/>
      <c r="BX2075" s="22"/>
    </row>
    <row r="2076" spans="1:76" ht="15.75" customHeight="1">
      <c r="E2076" s="446"/>
      <c r="F2076" s="230"/>
      <c r="G2076" s="386"/>
      <c r="H2076" s="401" t="s">
        <v>560</v>
      </c>
      <c r="I2076" s="355"/>
      <c r="J2076" s="355"/>
      <c r="K2076" s="355"/>
      <c r="L2076" s="475" t="s">
        <v>525</v>
      </c>
      <c r="M2076" s="475"/>
      <c r="N2076" s="475"/>
      <c r="O2076" s="355" t="s">
        <v>560</v>
      </c>
      <c r="P2076" s="355"/>
      <c r="Q2076" s="355"/>
      <c r="R2076" s="355"/>
      <c r="S2076" s="475" t="s">
        <v>526</v>
      </c>
      <c r="T2076" s="475"/>
      <c r="U2076" s="611"/>
      <c r="V2076" s="403" t="s">
        <v>560</v>
      </c>
      <c r="W2076" s="355"/>
      <c r="X2076" s="355"/>
      <c r="Y2076" s="355"/>
      <c r="Z2076" s="475" t="s">
        <v>525</v>
      </c>
      <c r="AA2076" s="475"/>
      <c r="AB2076" s="475"/>
      <c r="AC2076" s="355" t="s">
        <v>560</v>
      </c>
      <c r="AD2076" s="355"/>
      <c r="AE2076" s="355"/>
      <c r="AF2076" s="355"/>
      <c r="AG2076" s="475" t="s">
        <v>526</v>
      </c>
      <c r="AH2076" s="475"/>
      <c r="AI2076" s="481"/>
      <c r="AN2076" s="24"/>
      <c r="BJ2076" s="22"/>
      <c r="BW2076" s="100"/>
      <c r="BX2076" s="22"/>
    </row>
    <row r="2077" spans="1:76" ht="15.75" customHeight="1">
      <c r="E2077" s="316"/>
      <c r="F2077" s="260"/>
      <c r="G2077" s="261"/>
      <c r="H2077" s="417"/>
      <c r="I2077" s="246"/>
      <c r="J2077" s="246"/>
      <c r="K2077" s="246"/>
      <c r="L2077" s="477"/>
      <c r="M2077" s="477"/>
      <c r="N2077" s="477"/>
      <c r="O2077" s="246"/>
      <c r="P2077" s="246"/>
      <c r="Q2077" s="246"/>
      <c r="R2077" s="246"/>
      <c r="S2077" s="477"/>
      <c r="T2077" s="477"/>
      <c r="U2077" s="612"/>
      <c r="V2077" s="300"/>
      <c r="W2077" s="246"/>
      <c r="X2077" s="246"/>
      <c r="Y2077" s="246"/>
      <c r="Z2077" s="477"/>
      <c r="AA2077" s="477"/>
      <c r="AB2077" s="477"/>
      <c r="AC2077" s="246"/>
      <c r="AD2077" s="246"/>
      <c r="AE2077" s="246"/>
      <c r="AF2077" s="246"/>
      <c r="AG2077" s="477"/>
      <c r="AH2077" s="477"/>
      <c r="AI2077" s="482"/>
      <c r="AN2077" s="24"/>
      <c r="BJ2077" s="22"/>
      <c r="BW2077" s="100"/>
      <c r="BX2077" s="22"/>
    </row>
    <row r="2078" spans="1:76" ht="15.75" customHeight="1">
      <c r="E2078" s="317" t="s">
        <v>576</v>
      </c>
      <c r="F2078" s="298"/>
      <c r="G2078" s="318"/>
      <c r="H2078" s="621">
        <f>W236</f>
        <v>58247</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22"/>
      <c r="BW2078" s="100"/>
      <c r="BX2078" s="22"/>
    </row>
    <row r="2079" spans="1:76" ht="15.75" customHeight="1">
      <c r="E2079" s="316" t="s">
        <v>398</v>
      </c>
      <c r="F2079" s="260"/>
      <c r="G2079" s="261"/>
      <c r="H2079" s="285">
        <f>W240</f>
        <v>116494</v>
      </c>
      <c r="I2079" s="274"/>
      <c r="J2079" s="274"/>
      <c r="K2079" s="274"/>
      <c r="L2079" s="615">
        <f>I1565</f>
        <v>3534.2917352885174</v>
      </c>
      <c r="M2079" s="607"/>
      <c r="N2079" s="607"/>
      <c r="O2079" s="274">
        <f>ROUND((S2079-L2079)/(AE2080-(L2079/H2079)),0)</f>
        <v>67647</v>
      </c>
      <c r="P2079" s="274"/>
      <c r="Q2079" s="274"/>
      <c r="R2079" s="274"/>
      <c r="S2079" s="615">
        <f>I1569</f>
        <v>8246.6807156732066</v>
      </c>
      <c r="T2079" s="607"/>
      <c r="U2079" s="616"/>
      <c r="V2079" s="286"/>
      <c r="W2079" s="274"/>
      <c r="X2079" s="274"/>
      <c r="Y2079" s="274"/>
      <c r="Z2079" s="607"/>
      <c r="AA2079" s="607"/>
      <c r="AB2079" s="607"/>
      <c r="AC2079" s="274"/>
      <c r="AD2079" s="274"/>
      <c r="AE2079" s="274"/>
      <c r="AF2079" s="274"/>
      <c r="AG2079" s="607"/>
      <c r="AH2079" s="607"/>
      <c r="AI2079" s="608"/>
      <c r="AN2079" s="24"/>
      <c r="BJ2079" s="22"/>
      <c r="BW2079" s="100"/>
      <c r="BX2079" s="22"/>
    </row>
    <row r="2080" spans="1:76" ht="15.75" customHeight="1">
      <c r="E2080" s="23"/>
      <c r="F2080" s="22"/>
      <c r="AA2080" s="38" t="s">
        <v>124</v>
      </c>
      <c r="AB2080" s="262" t="s">
        <v>568</v>
      </c>
      <c r="AC2080" s="262"/>
      <c r="AD2080" s="22" t="s">
        <v>26</v>
      </c>
      <c r="AE2080" s="325">
        <f>杭先端径*0.1</f>
        <v>0.1</v>
      </c>
      <c r="AF2080" s="325"/>
      <c r="AG2080" s="325"/>
      <c r="AH2080" s="29" t="s">
        <v>427</v>
      </c>
      <c r="AI2080" s="22" t="s">
        <v>154</v>
      </c>
      <c r="AN2080" s="24"/>
      <c r="BJ2080" s="22"/>
      <c r="BW2080" s="100"/>
      <c r="BX2080" s="22"/>
    </row>
    <row r="2082" spans="2:62" ht="15.75" customHeight="1">
      <c r="B2082" s="100" t="s">
        <v>588</v>
      </c>
    </row>
    <row r="2083" spans="2:62" ht="15.75" customHeight="1">
      <c r="C2083" s="107"/>
      <c r="E2083" s="23"/>
    </row>
    <row r="2084" spans="2:62" s="100" customFormat="1" ht="15.75" customHeight="1">
      <c r="D2084" s="21" t="s">
        <v>624</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593</v>
      </c>
    </row>
    <row r="2087" spans="2:62" ht="15.75" customHeight="1">
      <c r="F2087" s="23" t="s">
        <v>594</v>
      </c>
    </row>
    <row r="2088" spans="2:62" ht="15.75" customHeight="1">
      <c r="F2088" s="23" t="s">
        <v>595</v>
      </c>
    </row>
    <row r="2090" spans="2:62" ht="15.75" customHeight="1">
      <c r="F2090" s="23" t="s">
        <v>610</v>
      </c>
    </row>
    <row r="2091" spans="2:62" ht="15.75" customHeight="1">
      <c r="F2091" s="396" t="s">
        <v>248</v>
      </c>
      <c r="G2091" s="258"/>
      <c r="H2091" s="258"/>
      <c r="I2091" s="258" t="s">
        <v>249</v>
      </c>
      <c r="J2091" s="258"/>
      <c r="K2091" s="258"/>
      <c r="L2091" s="258"/>
      <c r="M2091" s="258"/>
      <c r="N2091" s="258"/>
      <c r="O2091" s="245" t="s">
        <v>599</v>
      </c>
      <c r="P2091" s="258"/>
      <c r="Q2091" s="258"/>
      <c r="R2091" s="245" t="s">
        <v>600</v>
      </c>
      <c r="S2091" s="258"/>
      <c r="T2091" s="258"/>
      <c r="U2091" s="245" t="s">
        <v>601</v>
      </c>
      <c r="V2091" s="245"/>
      <c r="W2091" s="258"/>
      <c r="X2091" s="258"/>
      <c r="Y2091" s="245" t="s">
        <v>611</v>
      </c>
      <c r="Z2091" s="245"/>
      <c r="AA2091" s="245"/>
      <c r="AB2091" s="245"/>
      <c r="AC2091" s="245"/>
      <c r="AD2091" s="245"/>
      <c r="AE2091" s="245"/>
      <c r="AF2091" s="245"/>
      <c r="AG2091" s="404"/>
    </row>
    <row r="2092" spans="2:62" ht="15.75" customHeight="1">
      <c r="F2092" s="446"/>
      <c r="G2092" s="230"/>
      <c r="H2092" s="230"/>
      <c r="I2092" s="230"/>
      <c r="J2092" s="230"/>
      <c r="K2092" s="230"/>
      <c r="L2092" s="230"/>
      <c r="M2092" s="230"/>
      <c r="N2092" s="230"/>
      <c r="O2092" s="230"/>
      <c r="P2092" s="230"/>
      <c r="Q2092" s="230"/>
      <c r="R2092" s="230"/>
      <c r="S2092" s="230"/>
      <c r="T2092" s="230"/>
      <c r="U2092" s="230"/>
      <c r="V2092" s="230"/>
      <c r="W2092" s="230"/>
      <c r="X2092" s="230"/>
      <c r="Y2092" s="355"/>
      <c r="Z2092" s="355"/>
      <c r="AA2092" s="355"/>
      <c r="AB2092" s="355"/>
      <c r="AC2092" s="355"/>
      <c r="AD2092" s="355"/>
      <c r="AE2092" s="355"/>
      <c r="AF2092" s="355"/>
      <c r="AG2092" s="405"/>
    </row>
    <row r="2093" spans="2:62" ht="15.75" customHeight="1">
      <c r="F2093" s="446" t="s">
        <v>258</v>
      </c>
      <c r="G2093" s="230"/>
      <c r="H2093" s="230"/>
      <c r="I2093" s="230" t="s">
        <v>256</v>
      </c>
      <c r="J2093" s="230"/>
      <c r="K2093" s="230"/>
      <c r="L2093" s="230"/>
      <c r="M2093" s="230"/>
      <c r="N2093" s="230"/>
      <c r="O2093" s="220">
        <f>'入力 (1)'!杭径</f>
        <v>1.5</v>
      </c>
      <c r="P2093" s="220"/>
      <c r="Q2093" s="220"/>
      <c r="R2093" s="230">
        <f>'入力 (2)'!本数N</f>
        <v>9</v>
      </c>
      <c r="S2093" s="230"/>
      <c r="T2093" s="230"/>
      <c r="U2093" s="217">
        <f>'入力 (2)'!抵抗幅LA</f>
        <v>4.5</v>
      </c>
      <c r="V2093" s="217"/>
      <c r="W2093" s="217"/>
      <c r="X2093" s="217"/>
      <c r="Y2093" s="217">
        <f>MIN((0.4/100)*U2093*1000,40)</f>
        <v>18.000000000000004</v>
      </c>
      <c r="Z2093" s="217"/>
      <c r="AA2093" s="217"/>
      <c r="AB2093" s="217"/>
      <c r="AC2093" s="230" t="s">
        <v>602</v>
      </c>
      <c r="AD2093" s="230"/>
      <c r="AE2093" s="230"/>
      <c r="AF2093" s="230"/>
      <c r="AG2093" s="386"/>
    </row>
    <row r="2094" spans="2:62" ht="15.75" customHeight="1">
      <c r="F2094" s="446"/>
      <c r="G2094" s="230"/>
      <c r="H2094" s="230"/>
      <c r="I2094" s="230" t="s">
        <v>257</v>
      </c>
      <c r="J2094" s="230"/>
      <c r="K2094" s="230"/>
      <c r="L2094" s="230"/>
      <c r="M2094" s="230"/>
      <c r="N2094" s="230"/>
      <c r="O2094" s="220"/>
      <c r="P2094" s="220"/>
      <c r="Q2094" s="220"/>
      <c r="R2094" s="230"/>
      <c r="S2094" s="230"/>
      <c r="T2094" s="230"/>
      <c r="U2094" s="217"/>
      <c r="V2094" s="217"/>
      <c r="W2094" s="217"/>
      <c r="X2094" s="217"/>
      <c r="Y2094" s="217">
        <f>MIN((0.4/100)*U2093*1000,40)</f>
        <v>18.000000000000004</v>
      </c>
      <c r="Z2094" s="217"/>
      <c r="AA2094" s="217"/>
      <c r="AB2094" s="217"/>
      <c r="AC2094" s="386" t="s">
        <v>602</v>
      </c>
      <c r="AD2094" s="620"/>
      <c r="AE2094" s="620"/>
      <c r="AF2094" s="620"/>
      <c r="AG2094" s="620"/>
    </row>
    <row r="2095" spans="2:62" ht="15.75" customHeight="1">
      <c r="F2095" s="446" t="s">
        <v>259</v>
      </c>
      <c r="G2095" s="230"/>
      <c r="H2095" s="230"/>
      <c r="I2095" s="230" t="s">
        <v>334</v>
      </c>
      <c r="J2095" s="230"/>
      <c r="K2095" s="230"/>
      <c r="L2095" s="230"/>
      <c r="M2095" s="230"/>
      <c r="N2095" s="230"/>
      <c r="O2095" s="220"/>
      <c r="P2095" s="220"/>
      <c r="Q2095" s="220"/>
      <c r="R2095" s="230"/>
      <c r="S2095" s="230"/>
      <c r="T2095" s="230"/>
      <c r="U2095" s="217"/>
      <c r="V2095" s="217"/>
      <c r="W2095" s="217"/>
      <c r="X2095" s="217"/>
      <c r="Y2095" s="217">
        <f>MIN((1.2/100)*U2093*1000,100)</f>
        <v>54</v>
      </c>
      <c r="Z2095" s="217"/>
      <c r="AA2095" s="217"/>
      <c r="AB2095" s="217"/>
      <c r="AC2095" s="230" t="s">
        <v>603</v>
      </c>
      <c r="AD2095" s="230"/>
      <c r="AE2095" s="230"/>
      <c r="AF2095" s="230"/>
      <c r="AG2095" s="386"/>
    </row>
    <row r="2096" spans="2:62" ht="15.75" customHeight="1">
      <c r="F2096" s="446"/>
      <c r="G2096" s="230"/>
      <c r="H2096" s="230"/>
      <c r="I2096" s="230" t="s">
        <v>596</v>
      </c>
      <c r="J2096" s="230"/>
      <c r="K2096" s="230"/>
      <c r="L2096" s="230"/>
      <c r="M2096" s="230"/>
      <c r="N2096" s="230"/>
      <c r="O2096" s="220"/>
      <c r="P2096" s="220"/>
      <c r="Q2096" s="220"/>
      <c r="R2096" s="230"/>
      <c r="S2096" s="230"/>
      <c r="T2096" s="230"/>
      <c r="U2096" s="217"/>
      <c r="V2096" s="217"/>
      <c r="W2096" s="217"/>
      <c r="X2096" s="217"/>
      <c r="Y2096" s="217">
        <f>(10/100)*U2093*1000</f>
        <v>450</v>
      </c>
      <c r="Z2096" s="217"/>
      <c r="AA2096" s="217"/>
      <c r="AB2096" s="217"/>
      <c r="AC2096" s="230" t="s">
        <v>604</v>
      </c>
      <c r="AD2096" s="230"/>
      <c r="AE2096" s="230"/>
      <c r="AF2096" s="230"/>
      <c r="AG2096" s="386"/>
    </row>
    <row r="2097" spans="1:62" ht="27.75" customHeight="1">
      <c r="A2097" s="107"/>
      <c r="B2097" s="107"/>
      <c r="C2097" s="107"/>
      <c r="D2097" s="107"/>
      <c r="E2097" s="107"/>
      <c r="F2097" s="446" t="s">
        <v>260</v>
      </c>
      <c r="G2097" s="230"/>
      <c r="H2097" s="230"/>
      <c r="I2097" s="355" t="s">
        <v>597</v>
      </c>
      <c r="J2097" s="230"/>
      <c r="K2097" s="230"/>
      <c r="L2097" s="230"/>
      <c r="M2097" s="230"/>
      <c r="N2097" s="230"/>
      <c r="O2097" s="220"/>
      <c r="P2097" s="220"/>
      <c r="Q2097" s="220"/>
      <c r="R2097" s="230"/>
      <c r="S2097" s="230"/>
      <c r="T2097" s="230"/>
      <c r="U2097" s="217"/>
      <c r="V2097" s="217"/>
      <c r="W2097" s="217"/>
      <c r="X2097" s="217"/>
      <c r="Y2097" s="217">
        <f>MIN((2/100)*U2093*1000,100)</f>
        <v>90</v>
      </c>
      <c r="Z2097" s="217"/>
      <c r="AA2097" s="217"/>
      <c r="AB2097" s="217"/>
      <c r="AC2097" s="230" t="s">
        <v>605</v>
      </c>
      <c r="AD2097" s="230"/>
      <c r="AE2097" s="230"/>
      <c r="AF2097" s="230"/>
      <c r="AG2097" s="386"/>
      <c r="AL2097" s="24"/>
      <c r="AM2097" s="24"/>
      <c r="AN2097" s="24"/>
      <c r="BH2097" s="22"/>
      <c r="BI2097" s="22"/>
      <c r="BJ2097" s="22"/>
    </row>
    <row r="2098" spans="1:62" ht="27.75" customHeight="1">
      <c r="A2098" s="107"/>
      <c r="B2098" s="107"/>
      <c r="C2098" s="107"/>
      <c r="D2098" s="107"/>
      <c r="E2098" s="107"/>
      <c r="F2098" s="316"/>
      <c r="G2098" s="260"/>
      <c r="H2098" s="260"/>
      <c r="I2098" s="246" t="s">
        <v>598</v>
      </c>
      <c r="J2098" s="260"/>
      <c r="K2098" s="260"/>
      <c r="L2098" s="260"/>
      <c r="M2098" s="260"/>
      <c r="N2098" s="260"/>
      <c r="O2098" s="249"/>
      <c r="P2098" s="249"/>
      <c r="Q2098" s="249"/>
      <c r="R2098" s="260"/>
      <c r="S2098" s="260"/>
      <c r="T2098" s="260"/>
      <c r="U2098" s="248"/>
      <c r="V2098" s="248"/>
      <c r="W2098" s="248"/>
      <c r="X2098" s="248"/>
      <c r="Y2098" s="248">
        <f>MIN((8/100)*U2093*1000,400)</f>
        <v>360</v>
      </c>
      <c r="Z2098" s="248"/>
      <c r="AA2098" s="248"/>
      <c r="AB2098" s="248"/>
      <c r="AC2098" s="260" t="s">
        <v>606</v>
      </c>
      <c r="AD2098" s="260"/>
      <c r="AE2098" s="260"/>
      <c r="AF2098" s="260"/>
      <c r="AG2098" s="261"/>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607</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608</v>
      </c>
    </row>
    <row r="2103" spans="1:62" ht="15.75" customHeight="1">
      <c r="F2103" s="23" t="s">
        <v>609</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612</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96" t="s">
        <v>248</v>
      </c>
      <c r="G2106" s="258"/>
      <c r="H2106" s="258"/>
      <c r="I2106" s="258" t="s">
        <v>249</v>
      </c>
      <c r="J2106" s="258"/>
      <c r="K2106" s="258"/>
      <c r="L2106" s="258"/>
      <c r="M2106" s="258"/>
      <c r="N2106" s="258"/>
      <c r="O2106" s="419" t="s">
        <v>615</v>
      </c>
      <c r="P2106" s="329"/>
      <c r="Q2106" s="329"/>
      <c r="R2106" s="329"/>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46"/>
      <c r="G2107" s="230"/>
      <c r="H2107" s="230"/>
      <c r="I2107" s="230"/>
      <c r="J2107" s="230"/>
      <c r="K2107" s="230"/>
      <c r="L2107" s="230"/>
      <c r="M2107" s="230"/>
      <c r="N2107" s="230"/>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46" t="s">
        <v>258</v>
      </c>
      <c r="G2108" s="230"/>
      <c r="H2108" s="230"/>
      <c r="I2108" s="230" t="s">
        <v>256</v>
      </c>
      <c r="J2108" s="230"/>
      <c r="K2108" s="230"/>
      <c r="L2108" s="230"/>
      <c r="M2108" s="230"/>
      <c r="N2108" s="230"/>
      <c r="O2108" s="230">
        <v>2</v>
      </c>
      <c r="P2108" s="230"/>
      <c r="Q2108" s="230"/>
      <c r="R2108" s="386"/>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46"/>
      <c r="G2109" s="230"/>
      <c r="H2109" s="230"/>
      <c r="I2109" s="230" t="s">
        <v>257</v>
      </c>
      <c r="J2109" s="230"/>
      <c r="K2109" s="230"/>
      <c r="L2109" s="230"/>
      <c r="M2109" s="230"/>
      <c r="N2109" s="230"/>
      <c r="O2109" s="230">
        <v>2</v>
      </c>
      <c r="P2109" s="230"/>
      <c r="Q2109" s="230"/>
      <c r="R2109" s="386"/>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46" t="s">
        <v>259</v>
      </c>
      <c r="G2110" s="230"/>
      <c r="H2110" s="230"/>
      <c r="I2110" s="230" t="s">
        <v>334</v>
      </c>
      <c r="J2110" s="230"/>
      <c r="K2110" s="230"/>
      <c r="L2110" s="230"/>
      <c r="M2110" s="230"/>
      <c r="N2110" s="230"/>
      <c r="O2110" s="230">
        <v>6</v>
      </c>
      <c r="P2110" s="230"/>
      <c r="Q2110" s="230"/>
      <c r="R2110" s="386"/>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46"/>
      <c r="G2111" s="230"/>
      <c r="H2111" s="230"/>
      <c r="I2111" s="230" t="s">
        <v>596</v>
      </c>
      <c r="J2111" s="230"/>
      <c r="K2111" s="230"/>
      <c r="L2111" s="230"/>
      <c r="M2111" s="230"/>
      <c r="N2111" s="230"/>
      <c r="O2111" s="230">
        <v>30</v>
      </c>
      <c r="P2111" s="230"/>
      <c r="Q2111" s="230"/>
      <c r="R2111" s="386"/>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46" t="s">
        <v>260</v>
      </c>
      <c r="G2112" s="230"/>
      <c r="H2112" s="230"/>
      <c r="I2112" s="355" t="s">
        <v>613</v>
      </c>
      <c r="J2112" s="230"/>
      <c r="K2112" s="230"/>
      <c r="L2112" s="230"/>
      <c r="M2112" s="230"/>
      <c r="N2112" s="230"/>
      <c r="O2112" s="230">
        <v>10</v>
      </c>
      <c r="P2112" s="230"/>
      <c r="Q2112" s="230"/>
      <c r="R2112" s="386"/>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16"/>
      <c r="G2113" s="260"/>
      <c r="H2113" s="260"/>
      <c r="I2113" s="246" t="s">
        <v>614</v>
      </c>
      <c r="J2113" s="260"/>
      <c r="K2113" s="260"/>
      <c r="L2113" s="260"/>
      <c r="M2113" s="260"/>
      <c r="N2113" s="260"/>
      <c r="O2113" s="260">
        <v>20</v>
      </c>
      <c r="P2113" s="260"/>
      <c r="Q2113" s="260"/>
      <c r="R2113" s="261"/>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588</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634" zoomScaleNormal="90" zoomScaleSheetLayoutView="100" workbookViewId="0">
      <selection activeCell="X660" sqref="X660:AA660"/>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588</v>
      </c>
      <c r="I1" s="178" t="s">
        <v>586</v>
      </c>
      <c r="J1" s="44"/>
      <c r="Q1" s="178" t="s">
        <v>587</v>
      </c>
      <c r="R1" s="44"/>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7" t="s">
        <v>23</v>
      </c>
      <c r="V15" s="357"/>
      <c r="W15" s="357"/>
      <c r="X15" s="357"/>
      <c r="Y15" s="357"/>
      <c r="Z15" s="357"/>
      <c r="AA15" s="357"/>
      <c r="AB15" s="357" t="s">
        <v>24</v>
      </c>
      <c r="AC15" s="357"/>
      <c r="AD15" s="357"/>
      <c r="AE15" s="357"/>
      <c r="AF15" s="357" t="s">
        <v>25</v>
      </c>
      <c r="AG15" s="357"/>
      <c r="AH15" s="357"/>
      <c r="AI15" s="357"/>
    </row>
    <row r="16" spans="2:35" s="23" customFormat="1" ht="15.75" customHeight="1">
      <c r="U16" s="391" t="s">
        <v>635</v>
      </c>
      <c r="V16" s="391"/>
      <c r="W16" s="391"/>
      <c r="X16" s="391"/>
      <c r="Y16" s="391"/>
      <c r="Z16" s="391"/>
      <c r="AA16" s="391"/>
      <c r="AB16" s="357">
        <v>0.9</v>
      </c>
      <c r="AC16" s="357"/>
      <c r="AD16" s="357"/>
      <c r="AE16" s="357"/>
      <c r="AF16" s="357">
        <v>1.3</v>
      </c>
      <c r="AG16" s="357"/>
      <c r="AH16" s="357"/>
      <c r="AI16" s="357"/>
    </row>
    <row r="17" spans="6:35" s="23" customFormat="1" ht="15.75" customHeight="1">
      <c r="Y17" s="385" t="s">
        <v>440</v>
      </c>
      <c r="Z17" s="385"/>
      <c r="AA17" s="165" t="s">
        <v>26</v>
      </c>
      <c r="AB17" s="385" t="s">
        <v>331</v>
      </c>
      <c r="AC17" s="385"/>
      <c r="AD17" s="165" t="s">
        <v>1</v>
      </c>
      <c r="AE17" s="262" t="s">
        <v>442</v>
      </c>
      <c r="AF17" s="262"/>
    </row>
    <row r="18" spans="6:35" s="23" customFormat="1" ht="15.75" customHeight="1">
      <c r="Y18" s="262" t="s">
        <v>443</v>
      </c>
      <c r="Z18" s="262"/>
      <c r="AA18" s="165" t="s">
        <v>26</v>
      </c>
      <c r="AB18" s="262" t="s">
        <v>444</v>
      </c>
      <c r="AC18" s="262"/>
      <c r="AD18" s="165" t="s">
        <v>1</v>
      </c>
      <c r="AE18" s="262" t="s">
        <v>442</v>
      </c>
      <c r="AF18" s="262"/>
    </row>
    <row r="19" spans="6:35" s="23" customFormat="1" ht="15.75" customHeight="1">
      <c r="K19" s="27" t="s">
        <v>445</v>
      </c>
      <c r="W19" s="262" t="s">
        <v>442</v>
      </c>
      <c r="X19" s="262"/>
      <c r="Y19" s="165" t="s">
        <v>2</v>
      </c>
      <c r="Z19" s="23" t="s">
        <v>27</v>
      </c>
    </row>
    <row r="20" spans="6:35" s="23" customFormat="1" ht="15.75" customHeight="1"/>
    <row r="21" spans="6:35" s="23" customFormat="1" ht="15.75" customHeight="1"/>
    <row r="22" spans="6:35" s="23" customFormat="1" ht="15.75" customHeight="1">
      <c r="F22" s="390" t="s">
        <v>166</v>
      </c>
      <c r="G22" s="390"/>
      <c r="H22" s="390"/>
      <c r="I22" s="390"/>
      <c r="J22" s="390"/>
      <c r="K22" s="390"/>
      <c r="L22" s="390"/>
      <c r="M22" s="390"/>
      <c r="N22" s="390"/>
      <c r="O22" s="390"/>
      <c r="P22" s="390"/>
      <c r="Q22" s="390"/>
      <c r="R22" s="390"/>
      <c r="S22" s="390"/>
      <c r="T22" s="390"/>
      <c r="U22" s="390"/>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7" t="s">
        <v>23</v>
      </c>
      <c r="V26" s="357"/>
      <c r="W26" s="357"/>
      <c r="X26" s="357"/>
      <c r="Y26" s="357"/>
      <c r="Z26" s="357"/>
      <c r="AA26" s="357"/>
      <c r="AB26" s="357" t="s">
        <v>28</v>
      </c>
      <c r="AC26" s="357"/>
      <c r="AD26" s="357"/>
      <c r="AE26" s="357"/>
      <c r="AF26" s="357" t="s">
        <v>29</v>
      </c>
      <c r="AG26" s="357"/>
      <c r="AH26" s="357"/>
      <c r="AI26" s="357"/>
    </row>
    <row r="27" spans="6:35" s="23" customFormat="1" ht="15.75" customHeight="1">
      <c r="U27" s="391" t="s">
        <v>635</v>
      </c>
      <c r="V27" s="391"/>
      <c r="W27" s="391"/>
      <c r="X27" s="391"/>
      <c r="Y27" s="391"/>
      <c r="Z27" s="391"/>
      <c r="AA27" s="391"/>
      <c r="AB27" s="357">
        <v>1.1000000000000001</v>
      </c>
      <c r="AC27" s="357"/>
      <c r="AD27" s="357"/>
      <c r="AE27" s="357"/>
      <c r="AF27" s="357">
        <v>1.3</v>
      </c>
      <c r="AG27" s="357"/>
      <c r="AH27" s="357"/>
      <c r="AI27" s="357"/>
    </row>
    <row r="28" spans="6:35" s="23" customFormat="1" ht="15.75" customHeight="1">
      <c r="Y28" s="385" t="s">
        <v>446</v>
      </c>
      <c r="Z28" s="385"/>
      <c r="AA28" s="165" t="s">
        <v>26</v>
      </c>
      <c r="AB28" s="385" t="s">
        <v>447</v>
      </c>
      <c r="AC28" s="385"/>
      <c r="AD28" s="165" t="s">
        <v>1</v>
      </c>
      <c r="AE28" s="262" t="s">
        <v>448</v>
      </c>
      <c r="AF28" s="262"/>
    </row>
    <row r="29" spans="6:35" s="23" customFormat="1" ht="15.75" customHeight="1">
      <c r="Y29" s="262" t="s">
        <v>449</v>
      </c>
      <c r="Z29" s="262"/>
      <c r="AA29" s="165" t="s">
        <v>26</v>
      </c>
      <c r="AB29" s="262" t="s">
        <v>450</v>
      </c>
      <c r="AC29" s="262"/>
      <c r="AD29" s="165" t="s">
        <v>1</v>
      </c>
      <c r="AE29" s="262" t="s">
        <v>448</v>
      </c>
      <c r="AF29" s="262"/>
    </row>
    <row r="30" spans="6:35" s="23" customFormat="1" ht="15.75" customHeight="1">
      <c r="K30" s="27" t="s">
        <v>451</v>
      </c>
      <c r="W30" s="262" t="s">
        <v>448</v>
      </c>
      <c r="X30" s="262"/>
      <c r="Y30" s="165" t="s">
        <v>2</v>
      </c>
      <c r="Z30" s="23" t="s">
        <v>30</v>
      </c>
    </row>
    <row r="31" spans="6:35" s="23" customFormat="1" ht="15.75" customHeight="1"/>
    <row r="32" spans="6:35" s="23" customFormat="1" ht="15.75" customHeight="1"/>
    <row r="33" spans="2:21" s="23" customFormat="1" ht="15.75" customHeight="1">
      <c r="F33" s="390" t="s">
        <v>167</v>
      </c>
      <c r="G33" s="390"/>
      <c r="H33" s="390"/>
      <c r="I33" s="390"/>
      <c r="J33" s="390"/>
      <c r="K33" s="390"/>
      <c r="L33" s="390"/>
      <c r="M33" s="390"/>
      <c r="N33" s="390"/>
      <c r="O33" s="390"/>
      <c r="P33" s="390"/>
      <c r="Q33" s="390"/>
      <c r="R33" s="390"/>
      <c r="S33" s="390"/>
      <c r="T33" s="390"/>
      <c r="U33" s="390"/>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452</v>
      </c>
    </row>
    <row r="42" spans="2:21" s="23" customFormat="1" ht="15.75" customHeight="1"/>
    <row r="43" spans="2:21" s="23" customFormat="1" ht="15.75" customHeight="1"/>
    <row r="44" spans="2:21" s="23" customFormat="1" ht="15.75" customHeight="1">
      <c r="F44" s="390" t="s">
        <v>168</v>
      </c>
      <c r="G44" s="390"/>
      <c r="H44" s="390"/>
      <c r="I44" s="390"/>
      <c r="J44" s="390"/>
      <c r="K44" s="390"/>
      <c r="L44" s="390"/>
      <c r="M44" s="390"/>
      <c r="N44" s="390"/>
      <c r="O44" s="390"/>
      <c r="P44" s="390"/>
      <c r="Q44" s="390"/>
      <c r="R44" s="390"/>
      <c r="S44" s="390"/>
      <c r="T44" s="390"/>
      <c r="U44" s="390"/>
    </row>
    <row r="45" spans="2:21" s="23" customFormat="1" ht="15.75" customHeight="1"/>
    <row r="46" spans="2:21" s="23" customFormat="1" ht="15.75" customHeight="1">
      <c r="B46" s="165" t="s">
        <v>588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6" t="s">
        <v>46</v>
      </c>
      <c r="F54" s="357"/>
      <c r="G54" s="357"/>
      <c r="H54" s="357"/>
      <c r="I54" s="357" t="s">
        <v>37</v>
      </c>
      <c r="J54" s="357"/>
      <c r="K54" s="357"/>
      <c r="L54" s="357"/>
      <c r="M54" s="357"/>
      <c r="N54" s="357"/>
      <c r="O54" s="357"/>
      <c r="P54" s="357"/>
      <c r="Q54" s="357"/>
      <c r="R54" s="357" t="s">
        <v>38</v>
      </c>
      <c r="S54" s="357"/>
      <c r="T54" s="357"/>
      <c r="U54" s="357"/>
      <c r="V54" s="357"/>
      <c r="W54" s="357"/>
      <c r="X54" s="357"/>
      <c r="Y54" s="357"/>
      <c r="Z54" s="357"/>
      <c r="AA54" s="392" t="s">
        <v>42</v>
      </c>
      <c r="AB54" s="392"/>
      <c r="AC54" s="392"/>
      <c r="AD54" s="392"/>
      <c r="AE54" s="392"/>
      <c r="AF54" s="392"/>
      <c r="AG54" s="392"/>
      <c r="AH54" s="392"/>
      <c r="AI54" s="393"/>
      <c r="AJ54" s="160"/>
      <c r="AK54" s="160"/>
    </row>
    <row r="55" spans="5:37" s="23" customFormat="1" ht="15.75" customHeight="1">
      <c r="E55" s="356"/>
      <c r="F55" s="357"/>
      <c r="G55" s="357"/>
      <c r="H55" s="357"/>
      <c r="I55" s="357"/>
      <c r="J55" s="357"/>
      <c r="K55" s="357"/>
      <c r="L55" s="357"/>
      <c r="M55" s="357"/>
      <c r="N55" s="357"/>
      <c r="O55" s="357"/>
      <c r="P55" s="357"/>
      <c r="Q55" s="357"/>
      <c r="R55" s="357"/>
      <c r="S55" s="357"/>
      <c r="T55" s="357"/>
      <c r="U55" s="357"/>
      <c r="V55" s="357"/>
      <c r="W55" s="357"/>
      <c r="X55" s="357"/>
      <c r="Y55" s="357"/>
      <c r="Z55" s="357"/>
      <c r="AA55" s="392"/>
      <c r="AB55" s="392"/>
      <c r="AC55" s="392"/>
      <c r="AD55" s="392"/>
      <c r="AE55" s="392"/>
      <c r="AF55" s="392"/>
      <c r="AG55" s="392"/>
      <c r="AH55" s="392"/>
      <c r="AI55" s="393"/>
      <c r="AJ55" s="160"/>
      <c r="AK55" s="160"/>
    </row>
    <row r="56" spans="5:37" s="23" customFormat="1" ht="15.75" customHeight="1">
      <c r="E56" s="356" t="s">
        <v>33</v>
      </c>
      <c r="F56" s="357"/>
      <c r="G56" s="357"/>
      <c r="H56" s="357"/>
      <c r="I56" s="391" t="s">
        <v>35</v>
      </c>
      <c r="J56" s="391"/>
      <c r="K56" s="391"/>
      <c r="L56" s="391"/>
      <c r="M56" s="391"/>
      <c r="N56" s="391"/>
      <c r="O56" s="391"/>
      <c r="P56" s="391"/>
      <c r="Q56" s="391"/>
      <c r="R56" s="357" t="s">
        <v>36</v>
      </c>
      <c r="S56" s="357"/>
      <c r="T56" s="357"/>
      <c r="U56" s="357"/>
      <c r="V56" s="357"/>
      <c r="W56" s="357"/>
      <c r="X56" s="357"/>
      <c r="Y56" s="357"/>
      <c r="Z56" s="357"/>
      <c r="AA56" s="357" t="s">
        <v>56</v>
      </c>
      <c r="AB56" s="357"/>
      <c r="AC56" s="357"/>
      <c r="AD56" s="357"/>
      <c r="AE56" s="357"/>
      <c r="AF56" s="357"/>
      <c r="AG56" s="357"/>
      <c r="AH56" s="357"/>
      <c r="AI56" s="359"/>
    </row>
    <row r="57" spans="5:37" s="23" customFormat="1" ht="15.75" customHeight="1">
      <c r="E57" s="356"/>
      <c r="F57" s="357"/>
      <c r="G57" s="357"/>
      <c r="H57" s="357"/>
      <c r="I57" s="391"/>
      <c r="J57" s="391"/>
      <c r="K57" s="391"/>
      <c r="L57" s="391"/>
      <c r="M57" s="391"/>
      <c r="N57" s="391"/>
      <c r="O57" s="391"/>
      <c r="P57" s="391"/>
      <c r="Q57" s="391"/>
      <c r="R57" s="357"/>
      <c r="S57" s="357"/>
      <c r="T57" s="357"/>
      <c r="U57" s="357"/>
      <c r="V57" s="357"/>
      <c r="W57" s="357"/>
      <c r="X57" s="357"/>
      <c r="Y57" s="357"/>
      <c r="Z57" s="357"/>
      <c r="AA57" s="357"/>
      <c r="AB57" s="357"/>
      <c r="AC57" s="357"/>
      <c r="AD57" s="357"/>
      <c r="AE57" s="357"/>
      <c r="AF57" s="357"/>
      <c r="AG57" s="357"/>
      <c r="AH57" s="357"/>
      <c r="AI57" s="359"/>
    </row>
    <row r="58" spans="5:37" s="23" customFormat="1" ht="15.75" customHeight="1">
      <c r="E58" s="356" t="s">
        <v>34</v>
      </c>
      <c r="F58" s="357"/>
      <c r="G58" s="357"/>
      <c r="H58" s="357"/>
      <c r="I58" s="358" t="s">
        <v>39</v>
      </c>
      <c r="J58" s="357"/>
      <c r="K58" s="357"/>
      <c r="L58" s="357"/>
      <c r="M58" s="357"/>
      <c r="N58" s="357"/>
      <c r="O58" s="357"/>
      <c r="P58" s="357"/>
      <c r="Q58" s="357"/>
      <c r="R58" s="358" t="s">
        <v>41</v>
      </c>
      <c r="S58" s="357"/>
      <c r="T58" s="357"/>
      <c r="U58" s="357"/>
      <c r="V58" s="357"/>
      <c r="W58" s="357"/>
      <c r="X58" s="357"/>
      <c r="Y58" s="357"/>
      <c r="Z58" s="357"/>
      <c r="AA58" s="358" t="s">
        <v>44</v>
      </c>
      <c r="AB58" s="357"/>
      <c r="AC58" s="357"/>
      <c r="AD58" s="357"/>
      <c r="AE58" s="357"/>
      <c r="AF58" s="357"/>
      <c r="AG58" s="357"/>
      <c r="AH58" s="357"/>
      <c r="AI58" s="359"/>
    </row>
    <row r="59" spans="5:37" s="23" customFormat="1" ht="15.75" customHeight="1">
      <c r="E59" s="356"/>
      <c r="F59" s="357"/>
      <c r="G59" s="357"/>
      <c r="H59" s="357"/>
      <c r="I59" s="357"/>
      <c r="J59" s="357"/>
      <c r="K59" s="357"/>
      <c r="L59" s="357"/>
      <c r="M59" s="357"/>
      <c r="N59" s="357"/>
      <c r="O59" s="357"/>
      <c r="P59" s="357"/>
      <c r="Q59" s="357"/>
      <c r="R59" s="357"/>
      <c r="S59" s="357"/>
      <c r="T59" s="357"/>
      <c r="U59" s="357"/>
      <c r="V59" s="357"/>
      <c r="W59" s="357"/>
      <c r="X59" s="357"/>
      <c r="Y59" s="357"/>
      <c r="Z59" s="357"/>
      <c r="AA59" s="357"/>
      <c r="AB59" s="357"/>
      <c r="AC59" s="357"/>
      <c r="AD59" s="357"/>
      <c r="AE59" s="357"/>
      <c r="AF59" s="357"/>
      <c r="AG59" s="357"/>
      <c r="AH59" s="357"/>
      <c r="AI59" s="359"/>
    </row>
    <row r="60" spans="5:37" s="23" customFormat="1" ht="15.75" customHeight="1">
      <c r="E60" s="356"/>
      <c r="F60" s="357"/>
      <c r="G60" s="357"/>
      <c r="H60" s="357"/>
      <c r="I60" s="358" t="s">
        <v>40</v>
      </c>
      <c r="J60" s="357"/>
      <c r="K60" s="357"/>
      <c r="L60" s="357"/>
      <c r="M60" s="357"/>
      <c r="N60" s="357"/>
      <c r="O60" s="357"/>
      <c r="P60" s="357"/>
      <c r="Q60" s="357"/>
      <c r="R60" s="358" t="s">
        <v>43</v>
      </c>
      <c r="S60" s="357"/>
      <c r="T60" s="357"/>
      <c r="U60" s="357"/>
      <c r="V60" s="357"/>
      <c r="W60" s="357"/>
      <c r="X60" s="357"/>
      <c r="Y60" s="357"/>
      <c r="Z60" s="357"/>
      <c r="AA60" s="358" t="s">
        <v>45</v>
      </c>
      <c r="AB60" s="357"/>
      <c r="AC60" s="357"/>
      <c r="AD60" s="357"/>
      <c r="AE60" s="357"/>
      <c r="AF60" s="357"/>
      <c r="AG60" s="357"/>
      <c r="AH60" s="357"/>
      <c r="AI60" s="359"/>
    </row>
    <row r="61" spans="5:37" s="23" customFormat="1" ht="15.75" customHeight="1">
      <c r="E61" s="356"/>
      <c r="F61" s="357"/>
      <c r="G61" s="357"/>
      <c r="H61" s="357"/>
      <c r="I61" s="357"/>
      <c r="J61" s="357"/>
      <c r="K61" s="357"/>
      <c r="L61" s="357"/>
      <c r="M61" s="357"/>
      <c r="N61" s="357"/>
      <c r="O61" s="357"/>
      <c r="P61" s="357"/>
      <c r="Q61" s="357"/>
      <c r="R61" s="357"/>
      <c r="S61" s="357"/>
      <c r="T61" s="357"/>
      <c r="U61" s="357"/>
      <c r="V61" s="357"/>
      <c r="W61" s="357"/>
      <c r="X61" s="357"/>
      <c r="Y61" s="357"/>
      <c r="Z61" s="357"/>
      <c r="AA61" s="357"/>
      <c r="AB61" s="357"/>
      <c r="AC61" s="357"/>
      <c r="AD61" s="357"/>
      <c r="AE61" s="357"/>
      <c r="AF61" s="357"/>
      <c r="AG61" s="357"/>
      <c r="AH61" s="357"/>
      <c r="AI61" s="359"/>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6" t="s">
        <v>49</v>
      </c>
      <c r="H72" s="357"/>
      <c r="I72" s="357"/>
      <c r="J72" s="357"/>
      <c r="K72" s="357"/>
      <c r="L72" s="357"/>
      <c r="M72" s="357" t="s">
        <v>54</v>
      </c>
      <c r="N72" s="357"/>
      <c r="O72" s="357"/>
      <c r="P72" s="357"/>
      <c r="Q72" s="357"/>
      <c r="R72" s="357"/>
      <c r="S72" s="357"/>
      <c r="T72" s="357"/>
      <c r="U72" s="357" t="s">
        <v>55</v>
      </c>
      <c r="V72" s="357"/>
      <c r="W72" s="357"/>
      <c r="X72" s="357"/>
      <c r="Y72" s="357"/>
      <c r="Z72" s="357"/>
      <c r="AA72" s="357"/>
      <c r="AB72" s="357"/>
      <c r="AC72" s="357"/>
      <c r="AD72" s="357"/>
      <c r="AE72" s="357"/>
      <c r="AF72" s="357"/>
      <c r="AG72" s="357"/>
      <c r="AH72" s="359"/>
    </row>
    <row r="73" spans="2:37" s="23" customFormat="1" ht="15.75" customHeight="1">
      <c r="G73" s="356" t="s">
        <v>50</v>
      </c>
      <c r="H73" s="357"/>
      <c r="I73" s="357"/>
      <c r="J73" s="357"/>
      <c r="K73" s="357"/>
      <c r="L73" s="357"/>
      <c r="M73" s="357" t="s">
        <v>52</v>
      </c>
      <c r="N73" s="357"/>
      <c r="O73" s="357"/>
      <c r="P73" s="357"/>
      <c r="Q73" s="357"/>
      <c r="R73" s="357"/>
      <c r="S73" s="357"/>
      <c r="T73" s="357"/>
      <c r="U73" s="360">
        <v>1</v>
      </c>
      <c r="V73" s="360"/>
      <c r="W73" s="360"/>
      <c r="X73" s="360"/>
      <c r="Y73" s="360"/>
      <c r="Z73" s="360"/>
      <c r="AA73" s="360"/>
      <c r="AB73" s="360"/>
      <c r="AC73" s="360"/>
      <c r="AD73" s="360"/>
      <c r="AE73" s="360"/>
      <c r="AF73" s="360"/>
      <c r="AG73" s="360"/>
      <c r="AH73" s="361"/>
    </row>
    <row r="74" spans="2:37" s="23" customFormat="1" ht="15.75" customHeight="1">
      <c r="G74" s="356" t="s">
        <v>51</v>
      </c>
      <c r="H74" s="357"/>
      <c r="I74" s="357"/>
      <c r="J74" s="357"/>
      <c r="K74" s="357"/>
      <c r="L74" s="357"/>
      <c r="M74" s="357" t="s">
        <v>53</v>
      </c>
      <c r="N74" s="357"/>
      <c r="O74" s="357"/>
      <c r="P74" s="357"/>
      <c r="Q74" s="357"/>
      <c r="R74" s="357"/>
      <c r="S74" s="357"/>
      <c r="T74" s="357"/>
      <c r="U74" s="357">
        <v>0.5</v>
      </c>
      <c r="V74" s="357"/>
      <c r="W74" s="357"/>
      <c r="X74" s="357"/>
      <c r="Y74" s="357"/>
      <c r="Z74" s="357"/>
      <c r="AA74" s="357"/>
      <c r="AB74" s="357"/>
      <c r="AC74" s="357"/>
      <c r="AD74" s="357"/>
      <c r="AE74" s="357"/>
      <c r="AF74" s="357"/>
      <c r="AG74" s="357"/>
      <c r="AH74" s="359"/>
    </row>
    <row r="75" spans="2:37" s="23" customFormat="1" ht="15.75" customHeight="1">
      <c r="K75" s="23" t="s">
        <v>58</v>
      </c>
    </row>
    <row r="76" spans="2:37" s="23" customFormat="1" ht="15.75" customHeight="1">
      <c r="B76" s="165" t="s">
        <v>588</v>
      </c>
    </row>
    <row r="77" spans="2:37" s="23" customFormat="1" ht="15.75" customHeight="1"/>
    <row r="78" spans="2:37" ht="15.75" customHeight="1">
      <c r="E78" s="23" t="s">
        <v>636</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2" t="s">
        <v>61</v>
      </c>
      <c r="H83" s="262"/>
      <c r="I83" s="165" t="s">
        <v>26</v>
      </c>
      <c r="J83" s="434">
        <v>8</v>
      </c>
      <c r="K83" s="434"/>
      <c r="L83" s="262" t="s">
        <v>62</v>
      </c>
      <c r="M83" s="262"/>
      <c r="N83" s="262" t="s">
        <v>63</v>
      </c>
      <c r="O83" s="262"/>
      <c r="P83" s="165" t="s">
        <v>64</v>
      </c>
      <c r="Q83" s="336">
        <v>-0.75</v>
      </c>
      <c r="R83" s="336"/>
    </row>
    <row r="84" spans="7:36" s="23" customFormat="1" ht="15.75" customHeight="1"/>
    <row r="85" spans="7:36" s="23" customFormat="1" ht="15.75" customHeight="1">
      <c r="H85" s="23" t="s">
        <v>3</v>
      </c>
      <c r="K85" s="262" t="s">
        <v>61</v>
      </c>
      <c r="L85" s="262"/>
      <c r="M85" s="165" t="s">
        <v>2</v>
      </c>
      <c r="N85" s="23" t="s">
        <v>66</v>
      </c>
    </row>
    <row r="86" spans="7:36" s="23" customFormat="1" ht="15.75" customHeight="1">
      <c r="K86" s="262" t="s">
        <v>62</v>
      </c>
      <c r="L86" s="262"/>
      <c r="M86" s="165" t="s">
        <v>2</v>
      </c>
      <c r="N86" s="23" t="s">
        <v>76</v>
      </c>
    </row>
    <row r="87" spans="7:36" s="23" customFormat="1" ht="15.75" customHeight="1">
      <c r="K87" s="262" t="s">
        <v>63</v>
      </c>
      <c r="L87" s="262"/>
      <c r="M87" s="165" t="s">
        <v>2</v>
      </c>
      <c r="N87" s="23" t="s">
        <v>69</v>
      </c>
    </row>
    <row r="88" spans="7:36" s="23" customFormat="1" ht="15.75" customHeight="1">
      <c r="K88" s="262" t="s">
        <v>64</v>
      </c>
      <c r="L88" s="262"/>
      <c r="M88" s="165" t="s">
        <v>2</v>
      </c>
      <c r="N88" s="23" t="s">
        <v>645</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6" t="s">
        <v>68</v>
      </c>
      <c r="J91" s="357"/>
      <c r="K91" s="357"/>
      <c r="L91" s="357" t="s">
        <v>70</v>
      </c>
      <c r="M91" s="357"/>
      <c r="N91" s="357"/>
      <c r="O91" s="357"/>
      <c r="P91" s="357"/>
      <c r="Q91" s="357"/>
      <c r="R91" s="357" t="s">
        <v>71</v>
      </c>
      <c r="S91" s="357"/>
      <c r="T91" s="357"/>
      <c r="U91" s="357"/>
      <c r="V91" s="357"/>
      <c r="W91" s="357"/>
      <c r="X91" s="357" t="s">
        <v>72</v>
      </c>
      <c r="Y91" s="357"/>
      <c r="Z91" s="357"/>
      <c r="AA91" s="357"/>
      <c r="AB91" s="357"/>
      <c r="AC91" s="359"/>
    </row>
    <row r="92" spans="7:36" s="23" customFormat="1" ht="15.75" customHeight="1">
      <c r="I92" s="367">
        <v>0.5</v>
      </c>
      <c r="J92" s="360"/>
      <c r="K92" s="360"/>
      <c r="L92" s="368">
        <v>32800</v>
      </c>
      <c r="M92" s="368"/>
      <c r="N92" s="368"/>
      <c r="O92" s="368"/>
      <c r="P92" s="368"/>
      <c r="Q92" s="368"/>
      <c r="R92" s="369">
        <v>1.5</v>
      </c>
      <c r="S92" s="369"/>
      <c r="T92" s="369"/>
      <c r="U92" s="369"/>
      <c r="V92" s="369"/>
      <c r="W92" s="369"/>
      <c r="X92" s="357">
        <f>ROUND(J83*I92*L92*杭先端径^Q83,0)</f>
        <v>96798</v>
      </c>
      <c r="Y92" s="357"/>
      <c r="Z92" s="357"/>
      <c r="AA92" s="357"/>
      <c r="AB92" s="357"/>
      <c r="AC92" s="359"/>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6" t="s">
        <v>68</v>
      </c>
      <c r="J95" s="357"/>
      <c r="K95" s="357"/>
      <c r="L95" s="357" t="s">
        <v>70</v>
      </c>
      <c r="M95" s="357"/>
      <c r="N95" s="357"/>
      <c r="O95" s="357"/>
      <c r="P95" s="357"/>
      <c r="Q95" s="357"/>
      <c r="R95" s="357" t="s">
        <v>71</v>
      </c>
      <c r="S95" s="357"/>
      <c r="T95" s="357"/>
      <c r="U95" s="357"/>
      <c r="V95" s="357"/>
      <c r="W95" s="357"/>
      <c r="X95" s="357" t="s">
        <v>72</v>
      </c>
      <c r="Y95" s="357"/>
      <c r="Z95" s="357"/>
      <c r="AA95" s="357"/>
      <c r="AB95" s="357"/>
      <c r="AC95" s="359"/>
    </row>
    <row r="96" spans="7:36" s="23" customFormat="1" ht="15.75" customHeight="1">
      <c r="I96" s="367">
        <v>1</v>
      </c>
      <c r="J96" s="360"/>
      <c r="K96" s="360"/>
      <c r="L96" s="370">
        <f>L92</f>
        <v>32800</v>
      </c>
      <c r="M96" s="370"/>
      <c r="N96" s="370"/>
      <c r="O96" s="370"/>
      <c r="P96" s="370"/>
      <c r="Q96" s="370"/>
      <c r="R96" s="371">
        <f>杭先端径</f>
        <v>1.5</v>
      </c>
      <c r="S96" s="371"/>
      <c r="T96" s="371"/>
      <c r="U96" s="371"/>
      <c r="V96" s="371"/>
      <c r="W96" s="371"/>
      <c r="X96" s="357">
        <f>ROUND(J83*I96*L96*R96^Q83,0)</f>
        <v>193596</v>
      </c>
      <c r="Y96" s="357"/>
      <c r="Z96" s="357"/>
      <c r="AA96" s="357"/>
      <c r="AB96" s="357"/>
      <c r="AC96" s="359"/>
    </row>
    <row r="97" spans="2:36" s="23" customFormat="1" ht="15.75" customHeight="1">
      <c r="B97" s="165" t="s">
        <v>588</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637</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2" t="s">
        <v>75</v>
      </c>
      <c r="H104" s="262"/>
      <c r="I104" s="165" t="s">
        <v>26</v>
      </c>
      <c r="J104" s="262">
        <v>0.45</v>
      </c>
      <c r="K104" s="262"/>
      <c r="L104" s="262" t="s">
        <v>62</v>
      </c>
      <c r="M104" s="262"/>
      <c r="N104" s="262" t="s">
        <v>63</v>
      </c>
      <c r="O104" s="262"/>
    </row>
    <row r="105" spans="2:36" s="23" customFormat="1" ht="15.75" customHeight="1"/>
    <row r="106" spans="2:36" s="23" customFormat="1" ht="15.75" customHeight="1">
      <c r="H106" s="23" t="s">
        <v>3</v>
      </c>
      <c r="K106" s="262" t="s">
        <v>75</v>
      </c>
      <c r="L106" s="262"/>
      <c r="M106" s="165" t="s">
        <v>2</v>
      </c>
      <c r="N106" s="23" t="s">
        <v>179</v>
      </c>
    </row>
    <row r="107" spans="2:36" s="23" customFormat="1" ht="15.75" customHeight="1">
      <c r="K107" s="262" t="s">
        <v>62</v>
      </c>
      <c r="L107" s="262"/>
      <c r="M107" s="165" t="s">
        <v>2</v>
      </c>
      <c r="N107" s="23" t="s">
        <v>76</v>
      </c>
    </row>
    <row r="108" spans="2:36" s="23" customFormat="1" ht="15.75" customHeight="1">
      <c r="K108" s="262" t="s">
        <v>63</v>
      </c>
      <c r="L108" s="262"/>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399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7" t="s">
        <v>77</v>
      </c>
      <c r="J112" s="357"/>
      <c r="K112" s="359"/>
      <c r="L112" s="381" t="s">
        <v>70</v>
      </c>
      <c r="M112" s="357"/>
      <c r="N112" s="357"/>
      <c r="O112" s="357"/>
      <c r="P112" s="357"/>
      <c r="Q112" s="357"/>
      <c r="R112" s="364" t="s">
        <v>397</v>
      </c>
      <c r="S112" s="365"/>
      <c r="T112" s="365"/>
      <c r="U112" s="365"/>
      <c r="V112" s="365"/>
      <c r="W112" s="365"/>
      <c r="X112" s="365"/>
      <c r="Y112" s="365"/>
      <c r="Z112" s="365"/>
      <c r="AA112" s="364" t="s">
        <v>398</v>
      </c>
      <c r="AB112" s="365"/>
      <c r="AC112" s="365"/>
      <c r="AD112" s="365"/>
      <c r="AE112" s="365"/>
      <c r="AF112" s="365"/>
      <c r="AG112" s="365"/>
      <c r="AH112" s="365"/>
      <c r="AI112" s="365"/>
    </row>
    <row r="113" spans="1:35" s="23" customFormat="1" ht="15.75" customHeight="1">
      <c r="I113" s="378"/>
      <c r="J113" s="379"/>
      <c r="K113" s="380"/>
      <c r="L113" s="382"/>
      <c r="M113" s="379"/>
      <c r="N113" s="379"/>
      <c r="O113" s="379"/>
      <c r="P113" s="379"/>
      <c r="Q113" s="379"/>
      <c r="R113" s="362" t="s">
        <v>68</v>
      </c>
      <c r="S113" s="363"/>
      <c r="T113" s="363"/>
      <c r="U113" s="363" t="s">
        <v>187</v>
      </c>
      <c r="V113" s="363"/>
      <c r="W113" s="363"/>
      <c r="X113" s="363"/>
      <c r="Y113" s="363"/>
      <c r="Z113" s="366"/>
      <c r="AA113" s="362" t="s">
        <v>68</v>
      </c>
      <c r="AB113" s="363"/>
      <c r="AC113" s="363"/>
      <c r="AD113" s="363" t="s">
        <v>187</v>
      </c>
      <c r="AE113" s="363"/>
      <c r="AF113" s="363"/>
      <c r="AG113" s="363"/>
      <c r="AH113" s="363"/>
      <c r="AI113" s="366"/>
    </row>
    <row r="114" spans="1:35" s="23" customFormat="1" ht="15.75" customHeight="1">
      <c r="A114" s="180" t="str">
        <f>IF(L114="","×","")</f>
        <v/>
      </c>
      <c r="B114" s="165"/>
      <c r="I114" s="383">
        <v>2</v>
      </c>
      <c r="J114" s="373"/>
      <c r="K114" s="384"/>
      <c r="L114" s="372">
        <v>3700</v>
      </c>
      <c r="M114" s="373"/>
      <c r="N114" s="373"/>
      <c r="O114" s="373"/>
      <c r="P114" s="373"/>
      <c r="Q114" s="373"/>
      <c r="R114" s="376">
        <f>I92</f>
        <v>0.5</v>
      </c>
      <c r="S114" s="254"/>
      <c r="T114" s="254"/>
      <c r="U114" s="374">
        <f t="shared" ref="U114:U129" si="0">ROUND($J$104*$R$114*L114,0)</f>
        <v>833</v>
      </c>
      <c r="V114" s="374"/>
      <c r="W114" s="374"/>
      <c r="X114" s="374"/>
      <c r="Y114" s="374"/>
      <c r="Z114" s="375"/>
      <c r="AA114" s="376">
        <f>I96</f>
        <v>1</v>
      </c>
      <c r="AB114" s="254"/>
      <c r="AC114" s="254"/>
      <c r="AD114" s="374">
        <f t="shared" ref="AD114:AD129" si="1">ROUND($J$104*$AA$114*L114,0)</f>
        <v>1665</v>
      </c>
      <c r="AE114" s="374"/>
      <c r="AF114" s="374"/>
      <c r="AG114" s="374"/>
      <c r="AH114" s="374"/>
      <c r="AI114" s="375"/>
    </row>
    <row r="115" spans="1:35" s="23" customFormat="1" ht="15.75" customHeight="1">
      <c r="A115" s="180" t="str">
        <f t="shared" ref="A115:A129" si="2">IF(L115="","×","")</f>
        <v/>
      </c>
      <c r="B115" s="165"/>
      <c r="I115" s="337">
        <v>3</v>
      </c>
      <c r="J115" s="338"/>
      <c r="K115" s="339"/>
      <c r="L115" s="341">
        <v>3100</v>
      </c>
      <c r="M115" s="338"/>
      <c r="N115" s="338"/>
      <c r="O115" s="338"/>
      <c r="P115" s="338"/>
      <c r="Q115" s="338"/>
      <c r="R115" s="340">
        <f>R114</f>
        <v>0.5</v>
      </c>
      <c r="S115" s="218"/>
      <c r="T115" s="218"/>
      <c r="U115" s="342">
        <f t="shared" si="0"/>
        <v>698</v>
      </c>
      <c r="V115" s="342"/>
      <c r="W115" s="342"/>
      <c r="X115" s="342"/>
      <c r="Y115" s="342"/>
      <c r="Z115" s="343"/>
      <c r="AA115" s="340">
        <f>AA114</f>
        <v>1</v>
      </c>
      <c r="AB115" s="218"/>
      <c r="AC115" s="218"/>
      <c r="AD115" s="342">
        <f t="shared" si="1"/>
        <v>1395</v>
      </c>
      <c r="AE115" s="342"/>
      <c r="AF115" s="342"/>
      <c r="AG115" s="342"/>
      <c r="AH115" s="342"/>
      <c r="AI115" s="343"/>
    </row>
    <row r="116" spans="1:35" s="23" customFormat="1" ht="15.75" customHeight="1">
      <c r="A116" s="180" t="str">
        <f t="shared" si="2"/>
        <v/>
      </c>
      <c r="B116" s="165"/>
      <c r="I116" s="337">
        <v>4</v>
      </c>
      <c r="J116" s="338"/>
      <c r="K116" s="339"/>
      <c r="L116" s="341">
        <v>9500</v>
      </c>
      <c r="M116" s="338"/>
      <c r="N116" s="338"/>
      <c r="O116" s="338"/>
      <c r="P116" s="338"/>
      <c r="Q116" s="338"/>
      <c r="R116" s="340">
        <f t="shared" ref="R116:R129" si="3">R115</f>
        <v>0.5</v>
      </c>
      <c r="S116" s="218"/>
      <c r="T116" s="218"/>
      <c r="U116" s="342">
        <f t="shared" si="0"/>
        <v>2138</v>
      </c>
      <c r="V116" s="342"/>
      <c r="W116" s="342"/>
      <c r="X116" s="342"/>
      <c r="Y116" s="342"/>
      <c r="Z116" s="343"/>
      <c r="AA116" s="340">
        <f t="shared" ref="AA116:AA129" si="4">AA115</f>
        <v>1</v>
      </c>
      <c r="AB116" s="218"/>
      <c r="AC116" s="218"/>
      <c r="AD116" s="342">
        <f t="shared" si="1"/>
        <v>4275</v>
      </c>
      <c r="AE116" s="342"/>
      <c r="AF116" s="342"/>
      <c r="AG116" s="342"/>
      <c r="AH116" s="342"/>
      <c r="AI116" s="343"/>
    </row>
    <row r="117" spans="1:35" s="23" customFormat="1" ht="15.75" customHeight="1">
      <c r="A117" s="180" t="str">
        <f t="shared" si="2"/>
        <v/>
      </c>
      <c r="B117" s="165"/>
      <c r="I117" s="337">
        <v>5</v>
      </c>
      <c r="J117" s="338"/>
      <c r="K117" s="339"/>
      <c r="L117" s="341">
        <v>9500</v>
      </c>
      <c r="M117" s="338"/>
      <c r="N117" s="338"/>
      <c r="O117" s="338"/>
      <c r="P117" s="338"/>
      <c r="Q117" s="338"/>
      <c r="R117" s="340">
        <f t="shared" si="3"/>
        <v>0.5</v>
      </c>
      <c r="S117" s="218"/>
      <c r="T117" s="218"/>
      <c r="U117" s="342">
        <f t="shared" si="0"/>
        <v>2138</v>
      </c>
      <c r="V117" s="342"/>
      <c r="W117" s="342"/>
      <c r="X117" s="342"/>
      <c r="Y117" s="342"/>
      <c r="Z117" s="343"/>
      <c r="AA117" s="340">
        <f t="shared" si="4"/>
        <v>1</v>
      </c>
      <c r="AB117" s="218"/>
      <c r="AC117" s="218"/>
      <c r="AD117" s="342">
        <f t="shared" si="1"/>
        <v>4275</v>
      </c>
      <c r="AE117" s="342"/>
      <c r="AF117" s="342"/>
      <c r="AG117" s="342"/>
      <c r="AH117" s="342"/>
      <c r="AI117" s="343"/>
    </row>
    <row r="118" spans="1:35" s="23" customFormat="1" ht="15.75" customHeight="1">
      <c r="A118" s="180" t="str">
        <f t="shared" si="2"/>
        <v/>
      </c>
      <c r="B118" s="165"/>
      <c r="I118" s="337">
        <v>6</v>
      </c>
      <c r="J118" s="338"/>
      <c r="K118" s="339"/>
      <c r="L118" s="341">
        <v>9500</v>
      </c>
      <c r="M118" s="338"/>
      <c r="N118" s="338"/>
      <c r="O118" s="338"/>
      <c r="P118" s="338"/>
      <c r="Q118" s="338"/>
      <c r="R118" s="340">
        <f t="shared" si="3"/>
        <v>0.5</v>
      </c>
      <c r="S118" s="218"/>
      <c r="T118" s="218"/>
      <c r="U118" s="342">
        <f t="shared" si="0"/>
        <v>2138</v>
      </c>
      <c r="V118" s="342"/>
      <c r="W118" s="342"/>
      <c r="X118" s="342"/>
      <c r="Y118" s="342"/>
      <c r="Z118" s="343"/>
      <c r="AA118" s="340">
        <f t="shared" si="4"/>
        <v>1</v>
      </c>
      <c r="AB118" s="218"/>
      <c r="AC118" s="218"/>
      <c r="AD118" s="342">
        <f t="shared" si="1"/>
        <v>4275</v>
      </c>
      <c r="AE118" s="342"/>
      <c r="AF118" s="342"/>
      <c r="AG118" s="342"/>
      <c r="AH118" s="342"/>
      <c r="AI118" s="343"/>
    </row>
    <row r="119" spans="1:35" s="23" customFormat="1" ht="15.75" customHeight="1">
      <c r="A119" s="180" t="str">
        <f t="shared" si="2"/>
        <v/>
      </c>
      <c r="B119" s="165"/>
      <c r="I119" s="337">
        <v>7</v>
      </c>
      <c r="J119" s="338"/>
      <c r="K119" s="339"/>
      <c r="L119" s="341">
        <v>62500</v>
      </c>
      <c r="M119" s="338"/>
      <c r="N119" s="338"/>
      <c r="O119" s="338"/>
      <c r="P119" s="338"/>
      <c r="Q119" s="338"/>
      <c r="R119" s="340">
        <f t="shared" si="3"/>
        <v>0.5</v>
      </c>
      <c r="S119" s="218"/>
      <c r="T119" s="218"/>
      <c r="U119" s="342">
        <f t="shared" si="0"/>
        <v>14063</v>
      </c>
      <c r="V119" s="342"/>
      <c r="W119" s="342"/>
      <c r="X119" s="342"/>
      <c r="Y119" s="342"/>
      <c r="Z119" s="343"/>
      <c r="AA119" s="340">
        <f t="shared" si="4"/>
        <v>1</v>
      </c>
      <c r="AB119" s="218"/>
      <c r="AC119" s="218"/>
      <c r="AD119" s="342">
        <f t="shared" si="1"/>
        <v>28125</v>
      </c>
      <c r="AE119" s="342"/>
      <c r="AF119" s="342"/>
      <c r="AG119" s="342"/>
      <c r="AH119" s="342"/>
      <c r="AI119" s="343"/>
    </row>
    <row r="120" spans="1:35" s="23" customFormat="1" ht="15.75" customHeight="1">
      <c r="A120" s="180" t="str">
        <f t="shared" si="2"/>
        <v/>
      </c>
      <c r="B120" s="165"/>
      <c r="I120" s="337">
        <v>8</v>
      </c>
      <c r="J120" s="338"/>
      <c r="K120" s="339"/>
      <c r="L120" s="341">
        <v>29700</v>
      </c>
      <c r="M120" s="338"/>
      <c r="N120" s="338"/>
      <c r="O120" s="338"/>
      <c r="P120" s="338"/>
      <c r="Q120" s="338"/>
      <c r="R120" s="340">
        <f t="shared" si="3"/>
        <v>0.5</v>
      </c>
      <c r="S120" s="218"/>
      <c r="T120" s="218"/>
      <c r="U120" s="342">
        <f t="shared" si="0"/>
        <v>6683</v>
      </c>
      <c r="V120" s="342"/>
      <c r="W120" s="342"/>
      <c r="X120" s="342"/>
      <c r="Y120" s="342"/>
      <c r="Z120" s="343"/>
      <c r="AA120" s="340">
        <f t="shared" si="4"/>
        <v>1</v>
      </c>
      <c r="AB120" s="218"/>
      <c r="AC120" s="218"/>
      <c r="AD120" s="342">
        <f t="shared" si="1"/>
        <v>13365</v>
      </c>
      <c r="AE120" s="342"/>
      <c r="AF120" s="342"/>
      <c r="AG120" s="342"/>
      <c r="AH120" s="342"/>
      <c r="AI120" s="343"/>
    </row>
    <row r="121" spans="1:35" s="23" customFormat="1" ht="15.75" customHeight="1">
      <c r="A121" s="180" t="str">
        <f t="shared" si="2"/>
        <v/>
      </c>
      <c r="B121" s="165"/>
      <c r="I121" s="337">
        <v>9</v>
      </c>
      <c r="J121" s="338"/>
      <c r="K121" s="339"/>
      <c r="L121" s="341">
        <v>48400</v>
      </c>
      <c r="M121" s="338"/>
      <c r="N121" s="338"/>
      <c r="O121" s="338"/>
      <c r="P121" s="338"/>
      <c r="Q121" s="338"/>
      <c r="R121" s="340">
        <f t="shared" si="3"/>
        <v>0.5</v>
      </c>
      <c r="S121" s="218"/>
      <c r="T121" s="218"/>
      <c r="U121" s="342">
        <f t="shared" si="0"/>
        <v>10890</v>
      </c>
      <c r="V121" s="342"/>
      <c r="W121" s="342"/>
      <c r="X121" s="342"/>
      <c r="Y121" s="342"/>
      <c r="Z121" s="343"/>
      <c r="AA121" s="340">
        <f t="shared" si="4"/>
        <v>1</v>
      </c>
      <c r="AB121" s="218"/>
      <c r="AC121" s="218"/>
      <c r="AD121" s="342">
        <f t="shared" si="1"/>
        <v>21780</v>
      </c>
      <c r="AE121" s="342"/>
      <c r="AF121" s="342"/>
      <c r="AG121" s="342"/>
      <c r="AH121" s="342"/>
      <c r="AI121" s="343"/>
    </row>
    <row r="122" spans="1:35" s="23" customFormat="1" ht="15.75" customHeight="1">
      <c r="A122" s="180" t="str">
        <f t="shared" si="2"/>
        <v/>
      </c>
      <c r="B122" s="165"/>
      <c r="I122" s="337">
        <v>10</v>
      </c>
      <c r="J122" s="338"/>
      <c r="K122" s="339"/>
      <c r="L122" s="341">
        <v>34800</v>
      </c>
      <c r="M122" s="338"/>
      <c r="N122" s="338"/>
      <c r="O122" s="338"/>
      <c r="P122" s="338"/>
      <c r="Q122" s="338"/>
      <c r="R122" s="340">
        <f t="shared" si="3"/>
        <v>0.5</v>
      </c>
      <c r="S122" s="218"/>
      <c r="T122" s="218"/>
      <c r="U122" s="342">
        <f t="shared" si="0"/>
        <v>7830</v>
      </c>
      <c r="V122" s="342"/>
      <c r="W122" s="342"/>
      <c r="X122" s="342"/>
      <c r="Y122" s="342"/>
      <c r="Z122" s="343"/>
      <c r="AA122" s="340">
        <f t="shared" si="4"/>
        <v>1</v>
      </c>
      <c r="AB122" s="218"/>
      <c r="AC122" s="218"/>
      <c r="AD122" s="342">
        <f t="shared" si="1"/>
        <v>15660</v>
      </c>
      <c r="AE122" s="342"/>
      <c r="AF122" s="342"/>
      <c r="AG122" s="342"/>
      <c r="AH122" s="342"/>
      <c r="AI122" s="343"/>
    </row>
    <row r="123" spans="1:35" s="23" customFormat="1" ht="15.75" customHeight="1">
      <c r="A123" s="180" t="str">
        <f t="shared" si="2"/>
        <v/>
      </c>
      <c r="B123" s="165"/>
      <c r="I123" s="337">
        <v>11</v>
      </c>
      <c r="J123" s="338"/>
      <c r="K123" s="339"/>
      <c r="L123" s="341">
        <v>48400</v>
      </c>
      <c r="M123" s="338"/>
      <c r="N123" s="338"/>
      <c r="O123" s="338"/>
      <c r="P123" s="338"/>
      <c r="Q123" s="338"/>
      <c r="R123" s="340">
        <f t="shared" si="3"/>
        <v>0.5</v>
      </c>
      <c r="S123" s="218"/>
      <c r="T123" s="218"/>
      <c r="U123" s="342">
        <f t="shared" si="0"/>
        <v>10890</v>
      </c>
      <c r="V123" s="342"/>
      <c r="W123" s="342"/>
      <c r="X123" s="342"/>
      <c r="Y123" s="342"/>
      <c r="Z123" s="343"/>
      <c r="AA123" s="340">
        <f t="shared" si="4"/>
        <v>1</v>
      </c>
      <c r="AB123" s="218"/>
      <c r="AC123" s="218"/>
      <c r="AD123" s="342">
        <f t="shared" si="1"/>
        <v>21780</v>
      </c>
      <c r="AE123" s="342"/>
      <c r="AF123" s="342"/>
      <c r="AG123" s="342"/>
      <c r="AH123" s="342"/>
      <c r="AI123" s="343"/>
    </row>
    <row r="124" spans="1:35" s="23" customFormat="1" ht="15.75" customHeight="1">
      <c r="A124" s="180" t="str">
        <f t="shared" si="2"/>
        <v/>
      </c>
      <c r="B124" s="165"/>
      <c r="I124" s="337">
        <v>12</v>
      </c>
      <c r="J124" s="338"/>
      <c r="K124" s="339"/>
      <c r="L124" s="341">
        <v>32800</v>
      </c>
      <c r="M124" s="338"/>
      <c r="N124" s="338"/>
      <c r="O124" s="338"/>
      <c r="P124" s="338"/>
      <c r="Q124" s="338"/>
      <c r="R124" s="340">
        <f t="shared" si="3"/>
        <v>0.5</v>
      </c>
      <c r="S124" s="218"/>
      <c r="T124" s="218"/>
      <c r="U124" s="342">
        <f t="shared" si="0"/>
        <v>7380</v>
      </c>
      <c r="V124" s="342"/>
      <c r="W124" s="342"/>
      <c r="X124" s="342"/>
      <c r="Y124" s="342"/>
      <c r="Z124" s="343"/>
      <c r="AA124" s="340">
        <f t="shared" si="4"/>
        <v>1</v>
      </c>
      <c r="AB124" s="218"/>
      <c r="AC124" s="218"/>
      <c r="AD124" s="342">
        <f t="shared" si="1"/>
        <v>14760</v>
      </c>
      <c r="AE124" s="342"/>
      <c r="AF124" s="342"/>
      <c r="AG124" s="342"/>
      <c r="AH124" s="342"/>
      <c r="AI124" s="343"/>
    </row>
    <row r="125" spans="1:35" s="23" customFormat="1" ht="15.75" hidden="1" customHeight="1">
      <c r="A125" s="180" t="str">
        <f t="shared" si="2"/>
        <v>×</v>
      </c>
      <c r="B125" s="165"/>
      <c r="I125" s="337"/>
      <c r="J125" s="338"/>
      <c r="K125" s="339"/>
      <c r="L125" s="341"/>
      <c r="M125" s="338"/>
      <c r="N125" s="338"/>
      <c r="O125" s="338"/>
      <c r="P125" s="338"/>
      <c r="Q125" s="338"/>
      <c r="R125" s="340">
        <f t="shared" si="3"/>
        <v>0.5</v>
      </c>
      <c r="S125" s="218"/>
      <c r="T125" s="218"/>
      <c r="U125" s="342">
        <f t="shared" si="0"/>
        <v>0</v>
      </c>
      <c r="V125" s="342"/>
      <c r="W125" s="342"/>
      <c r="X125" s="342"/>
      <c r="Y125" s="342"/>
      <c r="Z125" s="343"/>
      <c r="AA125" s="340">
        <f t="shared" si="4"/>
        <v>1</v>
      </c>
      <c r="AB125" s="218"/>
      <c r="AC125" s="218"/>
      <c r="AD125" s="342">
        <f t="shared" si="1"/>
        <v>0</v>
      </c>
      <c r="AE125" s="342"/>
      <c r="AF125" s="342"/>
      <c r="AG125" s="342"/>
      <c r="AH125" s="342"/>
      <c r="AI125" s="343"/>
    </row>
    <row r="126" spans="1:35" s="23" customFormat="1" ht="15.75" hidden="1" customHeight="1">
      <c r="A126" s="180" t="str">
        <f t="shared" si="2"/>
        <v>×</v>
      </c>
      <c r="B126" s="165"/>
      <c r="I126" s="337"/>
      <c r="J126" s="338"/>
      <c r="K126" s="339"/>
      <c r="L126" s="341"/>
      <c r="M126" s="338"/>
      <c r="N126" s="338"/>
      <c r="O126" s="338"/>
      <c r="P126" s="338"/>
      <c r="Q126" s="338"/>
      <c r="R126" s="340">
        <f t="shared" si="3"/>
        <v>0.5</v>
      </c>
      <c r="S126" s="218"/>
      <c r="T126" s="218"/>
      <c r="U126" s="342">
        <f t="shared" si="0"/>
        <v>0</v>
      </c>
      <c r="V126" s="342"/>
      <c r="W126" s="342"/>
      <c r="X126" s="342"/>
      <c r="Y126" s="342"/>
      <c r="Z126" s="343"/>
      <c r="AA126" s="340">
        <f t="shared" si="4"/>
        <v>1</v>
      </c>
      <c r="AB126" s="218"/>
      <c r="AC126" s="218"/>
      <c r="AD126" s="342">
        <f t="shared" si="1"/>
        <v>0</v>
      </c>
      <c r="AE126" s="342"/>
      <c r="AF126" s="342"/>
      <c r="AG126" s="342"/>
      <c r="AH126" s="342"/>
      <c r="AI126" s="343"/>
    </row>
    <row r="127" spans="1:35" s="23" customFormat="1" ht="15.75" hidden="1" customHeight="1">
      <c r="A127" s="180" t="str">
        <f t="shared" si="2"/>
        <v>×</v>
      </c>
      <c r="B127" s="165"/>
      <c r="I127" s="337"/>
      <c r="J127" s="338"/>
      <c r="K127" s="339"/>
      <c r="L127" s="341"/>
      <c r="M127" s="338"/>
      <c r="N127" s="338"/>
      <c r="O127" s="338"/>
      <c r="P127" s="338"/>
      <c r="Q127" s="338"/>
      <c r="R127" s="340">
        <f t="shared" si="3"/>
        <v>0.5</v>
      </c>
      <c r="S127" s="218"/>
      <c r="T127" s="218"/>
      <c r="U127" s="342">
        <f t="shared" si="0"/>
        <v>0</v>
      </c>
      <c r="V127" s="342"/>
      <c r="W127" s="342"/>
      <c r="X127" s="342"/>
      <c r="Y127" s="342"/>
      <c r="Z127" s="343"/>
      <c r="AA127" s="340">
        <f t="shared" si="4"/>
        <v>1</v>
      </c>
      <c r="AB127" s="218"/>
      <c r="AC127" s="218"/>
      <c r="AD127" s="342">
        <f t="shared" si="1"/>
        <v>0</v>
      </c>
      <c r="AE127" s="342"/>
      <c r="AF127" s="342"/>
      <c r="AG127" s="342"/>
      <c r="AH127" s="342"/>
      <c r="AI127" s="343"/>
    </row>
    <row r="128" spans="1:35" s="23" customFormat="1" ht="15.75" hidden="1" customHeight="1">
      <c r="A128" s="180" t="str">
        <f t="shared" si="2"/>
        <v>×</v>
      </c>
      <c r="B128" s="165"/>
      <c r="I128" s="337"/>
      <c r="J128" s="338"/>
      <c r="K128" s="339"/>
      <c r="L128" s="341"/>
      <c r="M128" s="338"/>
      <c r="N128" s="338"/>
      <c r="O128" s="338"/>
      <c r="P128" s="338"/>
      <c r="Q128" s="338"/>
      <c r="R128" s="340">
        <f t="shared" si="3"/>
        <v>0.5</v>
      </c>
      <c r="S128" s="218"/>
      <c r="T128" s="218"/>
      <c r="U128" s="342">
        <f t="shared" si="0"/>
        <v>0</v>
      </c>
      <c r="V128" s="342"/>
      <c r="W128" s="342"/>
      <c r="X128" s="342"/>
      <c r="Y128" s="342"/>
      <c r="Z128" s="343"/>
      <c r="AA128" s="340">
        <f t="shared" si="4"/>
        <v>1</v>
      </c>
      <c r="AB128" s="218"/>
      <c r="AC128" s="218"/>
      <c r="AD128" s="342">
        <f t="shared" si="1"/>
        <v>0</v>
      </c>
      <c r="AE128" s="342"/>
      <c r="AF128" s="342"/>
      <c r="AG128" s="342"/>
      <c r="AH128" s="342"/>
      <c r="AI128" s="343"/>
    </row>
    <row r="129" spans="1:35" s="23" customFormat="1" ht="15.75" hidden="1" customHeight="1">
      <c r="A129" s="180" t="str">
        <f t="shared" si="2"/>
        <v>×</v>
      </c>
      <c r="B129" s="165"/>
      <c r="I129" s="488"/>
      <c r="J129" s="489"/>
      <c r="K129" s="490"/>
      <c r="L129" s="491"/>
      <c r="M129" s="489"/>
      <c r="N129" s="489"/>
      <c r="O129" s="489"/>
      <c r="P129" s="489"/>
      <c r="Q129" s="489"/>
      <c r="R129" s="487">
        <f t="shared" si="3"/>
        <v>0.5</v>
      </c>
      <c r="S129" s="250"/>
      <c r="T129" s="250"/>
      <c r="U129" s="388">
        <f t="shared" si="0"/>
        <v>0</v>
      </c>
      <c r="V129" s="388"/>
      <c r="W129" s="388"/>
      <c r="X129" s="388"/>
      <c r="Y129" s="388"/>
      <c r="Z129" s="389"/>
      <c r="AA129" s="487">
        <f t="shared" si="4"/>
        <v>1</v>
      </c>
      <c r="AB129" s="250"/>
      <c r="AC129" s="250"/>
      <c r="AD129" s="388">
        <f t="shared" si="1"/>
        <v>0</v>
      </c>
      <c r="AE129" s="388"/>
      <c r="AF129" s="388"/>
      <c r="AG129" s="388"/>
      <c r="AH129" s="388"/>
      <c r="AI129" s="389"/>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588</v>
      </c>
    </row>
    <row r="132" spans="1:35" s="23" customFormat="1" ht="15.75" customHeight="1"/>
    <row r="133" spans="1:35" ht="15.75" customHeight="1">
      <c r="E133" s="23" t="s">
        <v>638</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62" t="s">
        <v>84</v>
      </c>
      <c r="H141" s="262"/>
      <c r="I141" s="165" t="s">
        <v>26</v>
      </c>
      <c r="J141" s="262">
        <v>1.8</v>
      </c>
      <c r="K141" s="262"/>
      <c r="L141" s="262" t="s">
        <v>62</v>
      </c>
      <c r="M141" s="262"/>
      <c r="N141" s="262" t="s">
        <v>63</v>
      </c>
      <c r="O141" s="262"/>
      <c r="P141" s="165" t="s">
        <v>64</v>
      </c>
      <c r="Q141" s="336">
        <v>-0.75</v>
      </c>
      <c r="R141" s="336"/>
    </row>
    <row r="142" spans="1:35" s="23" customFormat="1" ht="15.75" customHeight="1"/>
    <row r="143" spans="1:35" s="23" customFormat="1" ht="15.75" customHeight="1">
      <c r="G143" s="23" t="s">
        <v>85</v>
      </c>
    </row>
    <row r="144" spans="1:35" s="23" customFormat="1" ht="15.75" customHeight="1">
      <c r="G144" s="262" t="s">
        <v>84</v>
      </c>
      <c r="H144" s="262"/>
      <c r="I144" s="165" t="s">
        <v>26</v>
      </c>
      <c r="J144" s="262">
        <v>3.6</v>
      </c>
      <c r="K144" s="262"/>
      <c r="L144" s="262" t="s">
        <v>62</v>
      </c>
      <c r="M144" s="262"/>
      <c r="N144" s="262" t="s">
        <v>63</v>
      </c>
      <c r="O144" s="262"/>
      <c r="P144" s="165" t="s">
        <v>64</v>
      </c>
      <c r="Q144" s="336">
        <v>-0.75</v>
      </c>
      <c r="R144" s="336"/>
    </row>
    <row r="145" spans="1:35" s="23" customFormat="1" ht="15.75" customHeight="1"/>
    <row r="146" spans="1:35" s="23" customFormat="1" ht="15.75" customHeight="1">
      <c r="H146" s="23" t="s">
        <v>3</v>
      </c>
      <c r="K146" s="262" t="s">
        <v>84</v>
      </c>
      <c r="L146" s="262"/>
      <c r="M146" s="165" t="s">
        <v>2</v>
      </c>
      <c r="N146" s="23" t="s">
        <v>86</v>
      </c>
    </row>
    <row r="147" spans="1:35" s="23" customFormat="1" ht="15.75" customHeight="1">
      <c r="K147" s="262" t="s">
        <v>62</v>
      </c>
      <c r="L147" s="262"/>
      <c r="M147" s="165" t="s">
        <v>2</v>
      </c>
      <c r="N147" s="23" t="s">
        <v>76</v>
      </c>
    </row>
    <row r="148" spans="1:35" s="23" customFormat="1" ht="15.75" customHeight="1">
      <c r="K148" s="262" t="s">
        <v>63</v>
      </c>
      <c r="L148" s="262"/>
      <c r="M148" s="165" t="s">
        <v>2</v>
      </c>
      <c r="N148" s="23" t="s">
        <v>69</v>
      </c>
    </row>
    <row r="149" spans="1:35" s="23" customFormat="1" ht="15.75" customHeight="1">
      <c r="K149" s="262" t="s">
        <v>64</v>
      </c>
      <c r="L149" s="262"/>
      <c r="M149" s="165" t="s">
        <v>2</v>
      </c>
      <c r="N149" s="23" t="s">
        <v>405</v>
      </c>
      <c r="S149" s="178" t="s">
        <v>124</v>
      </c>
      <c r="T149" s="165" t="s">
        <v>26</v>
      </c>
      <c r="U149" s="325">
        <f>杭先端径</f>
        <v>1.5</v>
      </c>
      <c r="V149" s="325"/>
      <c r="W149" s="325"/>
      <c r="X149" s="23" t="s">
        <v>125</v>
      </c>
    </row>
    <row r="150" spans="1:35" s="23" customFormat="1" ht="15.75" customHeight="1">
      <c r="B150" s="165" t="s">
        <v>588</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9" t="s">
        <v>77</v>
      </c>
      <c r="H153" s="245"/>
      <c r="I153" s="404"/>
      <c r="J153" s="245" t="s">
        <v>408</v>
      </c>
      <c r="K153" s="258"/>
      <c r="L153" s="258"/>
      <c r="M153" s="397"/>
      <c r="N153" s="396" t="s">
        <v>397</v>
      </c>
      <c r="O153" s="258"/>
      <c r="P153" s="258"/>
      <c r="Q153" s="258"/>
      <c r="R153" s="258"/>
      <c r="S153" s="258"/>
      <c r="T153" s="259"/>
      <c r="U153" s="458" t="s">
        <v>398</v>
      </c>
      <c r="V153" s="258"/>
      <c r="W153" s="258"/>
      <c r="X153" s="258"/>
      <c r="Y153" s="258"/>
      <c r="Z153" s="258"/>
      <c r="AA153" s="258"/>
      <c r="AB153" s="258"/>
      <c r="AC153" s="258"/>
      <c r="AD153" s="258"/>
      <c r="AE153" s="258"/>
      <c r="AF153" s="258"/>
      <c r="AG153" s="258"/>
      <c r="AH153" s="258"/>
      <c r="AI153" s="259"/>
    </row>
    <row r="154" spans="1:35" s="23" customFormat="1" ht="15.75" customHeight="1">
      <c r="G154" s="403"/>
      <c r="H154" s="355"/>
      <c r="I154" s="405"/>
      <c r="J154" s="230"/>
      <c r="K154" s="230"/>
      <c r="L154" s="230"/>
      <c r="M154" s="398"/>
      <c r="N154" s="446" t="s">
        <v>68</v>
      </c>
      <c r="O154" s="230"/>
      <c r="P154" s="230"/>
      <c r="Q154" s="355" t="s">
        <v>409</v>
      </c>
      <c r="R154" s="230"/>
      <c r="S154" s="230"/>
      <c r="T154" s="386"/>
      <c r="U154" s="468" t="s">
        <v>68</v>
      </c>
      <c r="V154" s="230"/>
      <c r="W154" s="230"/>
      <c r="X154" s="355" t="s">
        <v>87</v>
      </c>
      <c r="Y154" s="230"/>
      <c r="Z154" s="230"/>
      <c r="AA154" s="230"/>
      <c r="AB154" s="230"/>
      <c r="AC154" s="230"/>
      <c r="AD154" s="355" t="s">
        <v>88</v>
      </c>
      <c r="AE154" s="230"/>
      <c r="AF154" s="230"/>
      <c r="AG154" s="230"/>
      <c r="AH154" s="230"/>
      <c r="AI154" s="386"/>
    </row>
    <row r="155" spans="1:35" s="23" customFormat="1" ht="15.75" customHeight="1">
      <c r="G155" s="403"/>
      <c r="H155" s="355"/>
      <c r="I155" s="405"/>
      <c r="J155" s="230"/>
      <c r="K155" s="230"/>
      <c r="L155" s="230"/>
      <c r="M155" s="398"/>
      <c r="N155" s="446"/>
      <c r="O155" s="230"/>
      <c r="P155" s="230"/>
      <c r="Q155" s="230"/>
      <c r="R155" s="230"/>
      <c r="S155" s="230"/>
      <c r="T155" s="386"/>
      <c r="U155" s="468"/>
      <c r="V155" s="230"/>
      <c r="W155" s="230"/>
      <c r="X155" s="355"/>
      <c r="Y155" s="230"/>
      <c r="Z155" s="230"/>
      <c r="AA155" s="230"/>
      <c r="AB155" s="230"/>
      <c r="AC155" s="230"/>
      <c r="AD155" s="355"/>
      <c r="AE155" s="230"/>
      <c r="AF155" s="230"/>
      <c r="AG155" s="230"/>
      <c r="AH155" s="230"/>
      <c r="AI155" s="386"/>
    </row>
    <row r="156" spans="1:35" s="23" customFormat="1" ht="15.75" customHeight="1">
      <c r="G156" s="300"/>
      <c r="H156" s="246"/>
      <c r="I156" s="406"/>
      <c r="J156" s="260"/>
      <c r="K156" s="260"/>
      <c r="L156" s="260"/>
      <c r="M156" s="399"/>
      <c r="N156" s="316"/>
      <c r="O156" s="260"/>
      <c r="P156" s="260"/>
      <c r="Q156" s="260"/>
      <c r="R156" s="260"/>
      <c r="S156" s="260"/>
      <c r="T156" s="261"/>
      <c r="U156" s="402"/>
      <c r="V156" s="260"/>
      <c r="W156" s="260"/>
      <c r="X156" s="260"/>
      <c r="Y156" s="260"/>
      <c r="Z156" s="260"/>
      <c r="AA156" s="260"/>
      <c r="AB156" s="260"/>
      <c r="AC156" s="260"/>
      <c r="AD156" s="260"/>
      <c r="AE156" s="260"/>
      <c r="AF156" s="260"/>
      <c r="AG156" s="260"/>
      <c r="AH156" s="260"/>
      <c r="AI156" s="261"/>
    </row>
    <row r="157" spans="1:35" s="23" customFormat="1" ht="15.75" customHeight="1">
      <c r="A157" s="180" t="str">
        <f t="shared" ref="A157:A172" si="5">IF(J157="","×","")</f>
        <v/>
      </c>
      <c r="B157" s="165"/>
      <c r="G157" s="304">
        <f t="shared" ref="G157:G172" si="6">IF(I114="","",I114)</f>
        <v>2</v>
      </c>
      <c r="H157" s="226"/>
      <c r="I157" s="344"/>
      <c r="J157" s="226">
        <f t="shared" ref="J157:J172" si="7">IF(L114="","",L114)</f>
        <v>3700</v>
      </c>
      <c r="K157" s="226"/>
      <c r="L157" s="226"/>
      <c r="M157" s="350"/>
      <c r="N157" s="348">
        <f>R114</f>
        <v>0.5</v>
      </c>
      <c r="O157" s="349"/>
      <c r="P157" s="349"/>
      <c r="Q157" s="226">
        <f t="shared" ref="Q157:Q172" si="8">IF(J157="","",ROUND($J$141*$N$157*J157*$U$149^$Q$141,0))</f>
        <v>2457</v>
      </c>
      <c r="R157" s="226"/>
      <c r="S157" s="226"/>
      <c r="T157" s="344"/>
      <c r="U157" s="387">
        <f>AA114</f>
        <v>1</v>
      </c>
      <c r="V157" s="349"/>
      <c r="W157" s="349"/>
      <c r="X157" s="226">
        <f t="shared" ref="X157:X172" si="9">IF(J157="","",ROUND($J$141*$U$157*J157*$U$149^$Q$144,0))</f>
        <v>4914</v>
      </c>
      <c r="Y157" s="226"/>
      <c r="Z157" s="226"/>
      <c r="AA157" s="226"/>
      <c r="AB157" s="226"/>
      <c r="AC157" s="226"/>
      <c r="AD157" s="226">
        <f t="shared" ref="AD157:AD172" si="10">IF(J157="","",ROUND($J$144*$U$157*J157*$U$149^$Q$144,0))</f>
        <v>9827</v>
      </c>
      <c r="AE157" s="226"/>
      <c r="AF157" s="226"/>
      <c r="AG157" s="226"/>
      <c r="AH157" s="226"/>
      <c r="AI157" s="344"/>
    </row>
    <row r="158" spans="1:35" s="23" customFormat="1" ht="15.75" customHeight="1">
      <c r="A158" s="180" t="str">
        <f t="shared" si="5"/>
        <v/>
      </c>
      <c r="B158" s="165"/>
      <c r="G158" s="265">
        <f t="shared" si="6"/>
        <v>3</v>
      </c>
      <c r="H158" s="266"/>
      <c r="I158" s="351"/>
      <c r="J158" s="266">
        <f t="shared" si="7"/>
        <v>3100</v>
      </c>
      <c r="K158" s="266"/>
      <c r="L158" s="266"/>
      <c r="M158" s="352"/>
      <c r="N158" s="345">
        <f>N157</f>
        <v>0.5</v>
      </c>
      <c r="O158" s="264"/>
      <c r="P158" s="264"/>
      <c r="Q158" s="266">
        <f t="shared" si="8"/>
        <v>2058</v>
      </c>
      <c r="R158" s="266"/>
      <c r="S158" s="266"/>
      <c r="T158" s="351"/>
      <c r="U158" s="263">
        <f>U157</f>
        <v>1</v>
      </c>
      <c r="V158" s="264"/>
      <c r="W158" s="264"/>
      <c r="X158" s="266">
        <f t="shared" si="9"/>
        <v>4117</v>
      </c>
      <c r="Y158" s="266"/>
      <c r="Z158" s="266"/>
      <c r="AA158" s="266"/>
      <c r="AB158" s="266"/>
      <c r="AC158" s="266"/>
      <c r="AD158" s="266">
        <f t="shared" si="10"/>
        <v>8234</v>
      </c>
      <c r="AE158" s="266"/>
      <c r="AF158" s="266"/>
      <c r="AG158" s="266"/>
      <c r="AH158" s="266"/>
      <c r="AI158" s="351"/>
    </row>
    <row r="159" spans="1:35" s="23" customFormat="1" ht="15.75" customHeight="1">
      <c r="A159" s="180" t="str">
        <f t="shared" si="5"/>
        <v/>
      </c>
      <c r="B159" s="165"/>
      <c r="G159" s="265">
        <f t="shared" si="6"/>
        <v>4</v>
      </c>
      <c r="H159" s="266"/>
      <c r="I159" s="351"/>
      <c r="J159" s="266">
        <f t="shared" si="7"/>
        <v>9500</v>
      </c>
      <c r="K159" s="266"/>
      <c r="L159" s="266"/>
      <c r="M159" s="352"/>
      <c r="N159" s="345">
        <f t="shared" ref="N159:N172" si="11">N158</f>
        <v>0.5</v>
      </c>
      <c r="O159" s="264"/>
      <c r="P159" s="264"/>
      <c r="Q159" s="266">
        <f t="shared" si="8"/>
        <v>6308</v>
      </c>
      <c r="R159" s="266"/>
      <c r="S159" s="266"/>
      <c r="T159" s="351"/>
      <c r="U159" s="263">
        <f t="shared" ref="U159:U172" si="12">U158</f>
        <v>1</v>
      </c>
      <c r="V159" s="264"/>
      <c r="W159" s="264"/>
      <c r="X159" s="266">
        <f t="shared" si="9"/>
        <v>12616</v>
      </c>
      <c r="Y159" s="266"/>
      <c r="Z159" s="266"/>
      <c r="AA159" s="266"/>
      <c r="AB159" s="266"/>
      <c r="AC159" s="266"/>
      <c r="AD159" s="266">
        <f t="shared" si="10"/>
        <v>25232</v>
      </c>
      <c r="AE159" s="266"/>
      <c r="AF159" s="266"/>
      <c r="AG159" s="266"/>
      <c r="AH159" s="266"/>
      <c r="AI159" s="351"/>
    </row>
    <row r="160" spans="1:35" s="23" customFormat="1" ht="15.75" customHeight="1">
      <c r="A160" s="180" t="str">
        <f t="shared" si="5"/>
        <v/>
      </c>
      <c r="B160" s="165"/>
      <c r="G160" s="265">
        <f t="shared" si="6"/>
        <v>5</v>
      </c>
      <c r="H160" s="266"/>
      <c r="I160" s="351"/>
      <c r="J160" s="266">
        <f t="shared" si="7"/>
        <v>9500</v>
      </c>
      <c r="K160" s="266"/>
      <c r="L160" s="266"/>
      <c r="M160" s="352"/>
      <c r="N160" s="345">
        <f t="shared" si="11"/>
        <v>0.5</v>
      </c>
      <c r="O160" s="264"/>
      <c r="P160" s="264"/>
      <c r="Q160" s="266">
        <f t="shared" si="8"/>
        <v>6308</v>
      </c>
      <c r="R160" s="266"/>
      <c r="S160" s="266"/>
      <c r="T160" s="351"/>
      <c r="U160" s="263">
        <f t="shared" si="12"/>
        <v>1</v>
      </c>
      <c r="V160" s="264"/>
      <c r="W160" s="264"/>
      <c r="X160" s="266">
        <f t="shared" si="9"/>
        <v>12616</v>
      </c>
      <c r="Y160" s="266"/>
      <c r="Z160" s="266"/>
      <c r="AA160" s="266"/>
      <c r="AB160" s="266"/>
      <c r="AC160" s="266"/>
      <c r="AD160" s="266">
        <f t="shared" si="10"/>
        <v>25232</v>
      </c>
      <c r="AE160" s="266"/>
      <c r="AF160" s="266"/>
      <c r="AG160" s="266"/>
      <c r="AH160" s="266"/>
      <c r="AI160" s="351"/>
    </row>
    <row r="161" spans="1:80" s="23" customFormat="1" ht="15.75" customHeight="1">
      <c r="A161" s="180" t="str">
        <f t="shared" si="5"/>
        <v/>
      </c>
      <c r="B161" s="165"/>
      <c r="G161" s="265">
        <f t="shared" si="6"/>
        <v>6</v>
      </c>
      <c r="H161" s="266"/>
      <c r="I161" s="351"/>
      <c r="J161" s="266">
        <f t="shared" si="7"/>
        <v>9500</v>
      </c>
      <c r="K161" s="266"/>
      <c r="L161" s="266"/>
      <c r="M161" s="352"/>
      <c r="N161" s="345">
        <f t="shared" si="11"/>
        <v>0.5</v>
      </c>
      <c r="O161" s="264"/>
      <c r="P161" s="264"/>
      <c r="Q161" s="266">
        <f t="shared" si="8"/>
        <v>6308</v>
      </c>
      <c r="R161" s="266"/>
      <c r="S161" s="266"/>
      <c r="T161" s="351"/>
      <c r="U161" s="263">
        <f t="shared" si="12"/>
        <v>1</v>
      </c>
      <c r="V161" s="264"/>
      <c r="W161" s="264"/>
      <c r="X161" s="266">
        <f t="shared" si="9"/>
        <v>12616</v>
      </c>
      <c r="Y161" s="266"/>
      <c r="Z161" s="266"/>
      <c r="AA161" s="266"/>
      <c r="AB161" s="266"/>
      <c r="AC161" s="266"/>
      <c r="AD161" s="266">
        <f t="shared" si="10"/>
        <v>25232</v>
      </c>
      <c r="AE161" s="266"/>
      <c r="AF161" s="266"/>
      <c r="AG161" s="266"/>
      <c r="AH161" s="266"/>
      <c r="AI161" s="351"/>
    </row>
    <row r="162" spans="1:80" s="23" customFormat="1" ht="15.75" customHeight="1">
      <c r="A162" s="180" t="str">
        <f t="shared" si="5"/>
        <v/>
      </c>
      <c r="B162" s="165"/>
      <c r="G162" s="265">
        <f t="shared" si="6"/>
        <v>7</v>
      </c>
      <c r="H162" s="266"/>
      <c r="I162" s="351"/>
      <c r="J162" s="266">
        <f t="shared" si="7"/>
        <v>62500</v>
      </c>
      <c r="K162" s="266"/>
      <c r="L162" s="266"/>
      <c r="M162" s="352"/>
      <c r="N162" s="345">
        <f t="shared" si="11"/>
        <v>0.5</v>
      </c>
      <c r="O162" s="264"/>
      <c r="P162" s="264"/>
      <c r="Q162" s="266">
        <f t="shared" si="8"/>
        <v>41501</v>
      </c>
      <c r="R162" s="266"/>
      <c r="S162" s="266"/>
      <c r="T162" s="351"/>
      <c r="U162" s="263">
        <f t="shared" si="12"/>
        <v>1</v>
      </c>
      <c r="V162" s="264"/>
      <c r="W162" s="264"/>
      <c r="X162" s="266">
        <f t="shared" si="9"/>
        <v>83001</v>
      </c>
      <c r="Y162" s="266"/>
      <c r="Z162" s="266"/>
      <c r="AA162" s="266"/>
      <c r="AB162" s="266"/>
      <c r="AC162" s="266"/>
      <c r="AD162" s="266">
        <f t="shared" si="10"/>
        <v>166002</v>
      </c>
      <c r="AE162" s="266"/>
      <c r="AF162" s="266"/>
      <c r="AG162" s="266"/>
      <c r="AH162" s="266"/>
      <c r="AI162" s="351"/>
    </row>
    <row r="163" spans="1:80" s="23" customFormat="1" ht="15.75" customHeight="1">
      <c r="A163" s="180" t="str">
        <f t="shared" si="5"/>
        <v/>
      </c>
      <c r="B163" s="165"/>
      <c r="G163" s="265">
        <f t="shared" si="6"/>
        <v>8</v>
      </c>
      <c r="H163" s="266"/>
      <c r="I163" s="351"/>
      <c r="J163" s="266">
        <f t="shared" si="7"/>
        <v>29700</v>
      </c>
      <c r="K163" s="266"/>
      <c r="L163" s="266"/>
      <c r="M163" s="352"/>
      <c r="N163" s="345">
        <f t="shared" si="11"/>
        <v>0.5</v>
      </c>
      <c r="O163" s="264"/>
      <c r="P163" s="264"/>
      <c r="Q163" s="266">
        <f t="shared" si="8"/>
        <v>19721</v>
      </c>
      <c r="R163" s="266"/>
      <c r="S163" s="266"/>
      <c r="T163" s="351"/>
      <c r="U163" s="263">
        <f t="shared" si="12"/>
        <v>1</v>
      </c>
      <c r="V163" s="264"/>
      <c r="W163" s="264"/>
      <c r="X163" s="266">
        <f t="shared" si="9"/>
        <v>39442</v>
      </c>
      <c r="Y163" s="266"/>
      <c r="Z163" s="266"/>
      <c r="AA163" s="266"/>
      <c r="AB163" s="266"/>
      <c r="AC163" s="266"/>
      <c r="AD163" s="266">
        <f t="shared" si="10"/>
        <v>78884</v>
      </c>
      <c r="AE163" s="266"/>
      <c r="AF163" s="266"/>
      <c r="AG163" s="266"/>
      <c r="AH163" s="266"/>
      <c r="AI163" s="351"/>
    </row>
    <row r="164" spans="1:80" s="23" customFormat="1" ht="15.75" customHeight="1">
      <c r="A164" s="180" t="str">
        <f t="shared" si="5"/>
        <v/>
      </c>
      <c r="B164" s="165"/>
      <c r="G164" s="265">
        <f t="shared" si="6"/>
        <v>9</v>
      </c>
      <c r="H164" s="266"/>
      <c r="I164" s="351"/>
      <c r="J164" s="266">
        <f t="shared" si="7"/>
        <v>48400</v>
      </c>
      <c r="K164" s="266"/>
      <c r="L164" s="266"/>
      <c r="M164" s="352"/>
      <c r="N164" s="345">
        <f t="shared" si="11"/>
        <v>0.5</v>
      </c>
      <c r="O164" s="264"/>
      <c r="P164" s="264"/>
      <c r="Q164" s="266">
        <f t="shared" si="8"/>
        <v>32138</v>
      </c>
      <c r="R164" s="266"/>
      <c r="S164" s="266"/>
      <c r="T164" s="351"/>
      <c r="U164" s="263">
        <f t="shared" si="12"/>
        <v>1</v>
      </c>
      <c r="V164" s="264"/>
      <c r="W164" s="264"/>
      <c r="X164" s="266">
        <f t="shared" si="9"/>
        <v>64276</v>
      </c>
      <c r="Y164" s="266"/>
      <c r="Z164" s="266"/>
      <c r="AA164" s="266"/>
      <c r="AB164" s="266"/>
      <c r="AC164" s="266"/>
      <c r="AD164" s="266">
        <f t="shared" si="10"/>
        <v>128552</v>
      </c>
      <c r="AE164" s="266"/>
      <c r="AF164" s="266"/>
      <c r="AG164" s="266"/>
      <c r="AH164" s="266"/>
      <c r="AI164" s="351"/>
    </row>
    <row r="165" spans="1:80" s="23" customFormat="1" ht="15.75" customHeight="1">
      <c r="A165" s="180" t="str">
        <f t="shared" si="5"/>
        <v/>
      </c>
      <c r="B165" s="165"/>
      <c r="G165" s="265">
        <f t="shared" si="6"/>
        <v>10</v>
      </c>
      <c r="H165" s="266"/>
      <c r="I165" s="351"/>
      <c r="J165" s="266">
        <f t="shared" si="7"/>
        <v>34800</v>
      </c>
      <c r="K165" s="266"/>
      <c r="L165" s="266"/>
      <c r="M165" s="352"/>
      <c r="N165" s="345">
        <f t="shared" si="11"/>
        <v>0.5</v>
      </c>
      <c r="O165" s="264"/>
      <c r="P165" s="264"/>
      <c r="Q165" s="266">
        <f t="shared" si="8"/>
        <v>23108</v>
      </c>
      <c r="R165" s="266"/>
      <c r="S165" s="266"/>
      <c r="T165" s="351"/>
      <c r="U165" s="263">
        <f t="shared" si="12"/>
        <v>1</v>
      </c>
      <c r="V165" s="264"/>
      <c r="W165" s="264"/>
      <c r="X165" s="266">
        <f t="shared" si="9"/>
        <v>46215</v>
      </c>
      <c r="Y165" s="266"/>
      <c r="Z165" s="266"/>
      <c r="AA165" s="266"/>
      <c r="AB165" s="266"/>
      <c r="AC165" s="266"/>
      <c r="AD165" s="266">
        <f t="shared" si="10"/>
        <v>92430</v>
      </c>
      <c r="AE165" s="266"/>
      <c r="AF165" s="266"/>
      <c r="AG165" s="266"/>
      <c r="AH165" s="266"/>
      <c r="AI165" s="351"/>
    </row>
    <row r="166" spans="1:80" s="23" customFormat="1" ht="15.75" customHeight="1">
      <c r="A166" s="180" t="str">
        <f t="shared" si="5"/>
        <v/>
      </c>
      <c r="B166" s="165"/>
      <c r="G166" s="265">
        <f t="shared" si="6"/>
        <v>11</v>
      </c>
      <c r="H166" s="266"/>
      <c r="I166" s="351"/>
      <c r="J166" s="266">
        <f t="shared" si="7"/>
        <v>48400</v>
      </c>
      <c r="K166" s="266"/>
      <c r="L166" s="266"/>
      <c r="M166" s="352"/>
      <c r="N166" s="345">
        <f t="shared" si="11"/>
        <v>0.5</v>
      </c>
      <c r="O166" s="264"/>
      <c r="P166" s="264"/>
      <c r="Q166" s="266">
        <f t="shared" si="8"/>
        <v>32138</v>
      </c>
      <c r="R166" s="266"/>
      <c r="S166" s="266"/>
      <c r="T166" s="351"/>
      <c r="U166" s="263">
        <f t="shared" si="12"/>
        <v>1</v>
      </c>
      <c r="V166" s="264"/>
      <c r="W166" s="264"/>
      <c r="X166" s="266">
        <f t="shared" si="9"/>
        <v>64276</v>
      </c>
      <c r="Y166" s="266"/>
      <c r="Z166" s="266"/>
      <c r="AA166" s="266"/>
      <c r="AB166" s="266"/>
      <c r="AC166" s="266"/>
      <c r="AD166" s="266">
        <f t="shared" si="10"/>
        <v>128552</v>
      </c>
      <c r="AE166" s="266"/>
      <c r="AF166" s="266"/>
      <c r="AG166" s="266"/>
      <c r="AH166" s="266"/>
      <c r="AI166" s="351"/>
    </row>
    <row r="167" spans="1:80" s="23" customFormat="1" ht="15.75" customHeight="1">
      <c r="A167" s="180" t="str">
        <f t="shared" si="5"/>
        <v/>
      </c>
      <c r="B167" s="165"/>
      <c r="G167" s="265">
        <f t="shared" si="6"/>
        <v>12</v>
      </c>
      <c r="H167" s="266"/>
      <c r="I167" s="351"/>
      <c r="J167" s="266">
        <f t="shared" si="7"/>
        <v>32800</v>
      </c>
      <c r="K167" s="266"/>
      <c r="L167" s="266"/>
      <c r="M167" s="352"/>
      <c r="N167" s="345">
        <f t="shared" si="11"/>
        <v>0.5</v>
      </c>
      <c r="O167" s="264"/>
      <c r="P167" s="264"/>
      <c r="Q167" s="266">
        <f t="shared" si="8"/>
        <v>21780</v>
      </c>
      <c r="R167" s="266"/>
      <c r="S167" s="266"/>
      <c r="T167" s="351"/>
      <c r="U167" s="263">
        <f t="shared" si="12"/>
        <v>1</v>
      </c>
      <c r="V167" s="264"/>
      <c r="W167" s="264"/>
      <c r="X167" s="266">
        <f t="shared" si="9"/>
        <v>43559</v>
      </c>
      <c r="Y167" s="266"/>
      <c r="Z167" s="266"/>
      <c r="AA167" s="266"/>
      <c r="AB167" s="266"/>
      <c r="AC167" s="266"/>
      <c r="AD167" s="266">
        <f t="shared" si="10"/>
        <v>87118</v>
      </c>
      <c r="AE167" s="266"/>
      <c r="AF167" s="266"/>
      <c r="AG167" s="266"/>
      <c r="AH167" s="266"/>
      <c r="AI167" s="351"/>
    </row>
    <row r="168" spans="1:80" s="23" customFormat="1" ht="15.75" hidden="1" customHeight="1">
      <c r="A168" s="180" t="str">
        <f t="shared" si="5"/>
        <v>×</v>
      </c>
      <c r="B168" s="165"/>
      <c r="G168" s="265" t="str">
        <f t="shared" si="6"/>
        <v/>
      </c>
      <c r="H168" s="266"/>
      <c r="I168" s="351"/>
      <c r="J168" s="266" t="str">
        <f t="shared" si="7"/>
        <v/>
      </c>
      <c r="K168" s="266"/>
      <c r="L168" s="266"/>
      <c r="M168" s="352"/>
      <c r="N168" s="345">
        <f t="shared" si="11"/>
        <v>0.5</v>
      </c>
      <c r="O168" s="264"/>
      <c r="P168" s="264"/>
      <c r="Q168" s="266" t="str">
        <f t="shared" si="8"/>
        <v/>
      </c>
      <c r="R168" s="266"/>
      <c r="S168" s="266"/>
      <c r="T168" s="351"/>
      <c r="U168" s="263">
        <f t="shared" si="12"/>
        <v>1</v>
      </c>
      <c r="V168" s="264"/>
      <c r="W168" s="264"/>
      <c r="X168" s="266" t="str">
        <f t="shared" si="9"/>
        <v/>
      </c>
      <c r="Y168" s="266"/>
      <c r="Z168" s="266"/>
      <c r="AA168" s="266"/>
      <c r="AB168" s="266"/>
      <c r="AC168" s="266"/>
      <c r="AD168" s="266" t="str">
        <f t="shared" si="10"/>
        <v/>
      </c>
      <c r="AE168" s="266"/>
      <c r="AF168" s="266"/>
      <c r="AG168" s="266"/>
      <c r="AH168" s="266"/>
      <c r="AI168" s="351"/>
    </row>
    <row r="169" spans="1:80" s="23" customFormat="1" ht="15.75" hidden="1" customHeight="1">
      <c r="A169" s="180" t="str">
        <f t="shared" si="5"/>
        <v>×</v>
      </c>
      <c r="B169" s="165"/>
      <c r="G169" s="265" t="str">
        <f t="shared" si="6"/>
        <v/>
      </c>
      <c r="H169" s="266"/>
      <c r="I169" s="351"/>
      <c r="J169" s="266" t="str">
        <f t="shared" si="7"/>
        <v/>
      </c>
      <c r="K169" s="266"/>
      <c r="L169" s="266"/>
      <c r="M169" s="352"/>
      <c r="N169" s="345">
        <f t="shared" si="11"/>
        <v>0.5</v>
      </c>
      <c r="O169" s="264"/>
      <c r="P169" s="264"/>
      <c r="Q169" s="266" t="str">
        <f t="shared" si="8"/>
        <v/>
      </c>
      <c r="R169" s="266"/>
      <c r="S169" s="266"/>
      <c r="T169" s="351"/>
      <c r="U169" s="263">
        <f t="shared" si="12"/>
        <v>1</v>
      </c>
      <c r="V169" s="264"/>
      <c r="W169" s="264"/>
      <c r="X169" s="266" t="str">
        <f t="shared" si="9"/>
        <v/>
      </c>
      <c r="Y169" s="266"/>
      <c r="Z169" s="266"/>
      <c r="AA169" s="266"/>
      <c r="AB169" s="266"/>
      <c r="AC169" s="266"/>
      <c r="AD169" s="266" t="str">
        <f t="shared" si="10"/>
        <v/>
      </c>
      <c r="AE169" s="266"/>
      <c r="AF169" s="266"/>
      <c r="AG169" s="266"/>
      <c r="AH169" s="266"/>
      <c r="AI169" s="351"/>
    </row>
    <row r="170" spans="1:80" s="23" customFormat="1" ht="15.75" hidden="1" customHeight="1">
      <c r="A170" s="180" t="str">
        <f t="shared" si="5"/>
        <v>×</v>
      </c>
      <c r="B170" s="165"/>
      <c r="G170" s="265" t="str">
        <f t="shared" si="6"/>
        <v/>
      </c>
      <c r="H170" s="266"/>
      <c r="I170" s="351"/>
      <c r="J170" s="266" t="str">
        <f t="shared" si="7"/>
        <v/>
      </c>
      <c r="K170" s="266"/>
      <c r="L170" s="266"/>
      <c r="M170" s="352"/>
      <c r="N170" s="345">
        <f t="shared" si="11"/>
        <v>0.5</v>
      </c>
      <c r="O170" s="264"/>
      <c r="P170" s="264"/>
      <c r="Q170" s="266" t="str">
        <f t="shared" si="8"/>
        <v/>
      </c>
      <c r="R170" s="266"/>
      <c r="S170" s="266"/>
      <c r="T170" s="351"/>
      <c r="U170" s="263">
        <f t="shared" si="12"/>
        <v>1</v>
      </c>
      <c r="V170" s="264"/>
      <c r="W170" s="264"/>
      <c r="X170" s="266" t="str">
        <f t="shared" si="9"/>
        <v/>
      </c>
      <c r="Y170" s="266"/>
      <c r="Z170" s="266"/>
      <c r="AA170" s="266"/>
      <c r="AB170" s="266"/>
      <c r="AC170" s="266"/>
      <c r="AD170" s="266" t="str">
        <f t="shared" si="10"/>
        <v/>
      </c>
      <c r="AE170" s="266"/>
      <c r="AF170" s="266"/>
      <c r="AG170" s="266"/>
      <c r="AH170" s="266"/>
      <c r="AI170" s="351"/>
    </row>
    <row r="171" spans="1:80" s="23" customFormat="1" ht="15.75" hidden="1" customHeight="1">
      <c r="A171" s="180" t="str">
        <f t="shared" si="5"/>
        <v>×</v>
      </c>
      <c r="B171" s="165"/>
      <c r="G171" s="265" t="str">
        <f t="shared" si="6"/>
        <v/>
      </c>
      <c r="H171" s="266"/>
      <c r="I171" s="351"/>
      <c r="J171" s="266" t="str">
        <f t="shared" si="7"/>
        <v/>
      </c>
      <c r="K171" s="266"/>
      <c r="L171" s="266"/>
      <c r="M171" s="352"/>
      <c r="N171" s="345">
        <f t="shared" si="11"/>
        <v>0.5</v>
      </c>
      <c r="O171" s="264"/>
      <c r="P171" s="264"/>
      <c r="Q171" s="266" t="str">
        <f t="shared" si="8"/>
        <v/>
      </c>
      <c r="R171" s="266"/>
      <c r="S171" s="266"/>
      <c r="T171" s="351"/>
      <c r="U171" s="263">
        <f t="shared" si="12"/>
        <v>1</v>
      </c>
      <c r="V171" s="264"/>
      <c r="W171" s="264"/>
      <c r="X171" s="266" t="str">
        <f t="shared" si="9"/>
        <v/>
      </c>
      <c r="Y171" s="266"/>
      <c r="Z171" s="266"/>
      <c r="AA171" s="266"/>
      <c r="AB171" s="266"/>
      <c r="AC171" s="266"/>
      <c r="AD171" s="266" t="str">
        <f t="shared" si="10"/>
        <v/>
      </c>
      <c r="AE171" s="266"/>
      <c r="AF171" s="266"/>
      <c r="AG171" s="266"/>
      <c r="AH171" s="266"/>
      <c r="AI171" s="351"/>
    </row>
    <row r="172" spans="1:80" s="23" customFormat="1" ht="15.75" hidden="1" customHeight="1">
      <c r="A172" s="180" t="str">
        <f t="shared" si="5"/>
        <v>×</v>
      </c>
      <c r="B172" s="165"/>
      <c r="G172" s="269" t="str">
        <f t="shared" si="6"/>
        <v/>
      </c>
      <c r="H172" s="270"/>
      <c r="I172" s="353"/>
      <c r="J172" s="270" t="str">
        <f t="shared" si="7"/>
        <v/>
      </c>
      <c r="K172" s="270"/>
      <c r="L172" s="270"/>
      <c r="M172" s="354"/>
      <c r="N172" s="346">
        <f t="shared" si="11"/>
        <v>0.5</v>
      </c>
      <c r="O172" s="347"/>
      <c r="P172" s="347"/>
      <c r="Q172" s="270" t="str">
        <f t="shared" si="8"/>
        <v/>
      </c>
      <c r="R172" s="270"/>
      <c r="S172" s="270"/>
      <c r="T172" s="353"/>
      <c r="U172" s="500">
        <f t="shared" si="12"/>
        <v>1</v>
      </c>
      <c r="V172" s="347"/>
      <c r="W172" s="347"/>
      <c r="X172" s="270" t="str">
        <f t="shared" si="9"/>
        <v/>
      </c>
      <c r="Y172" s="270"/>
      <c r="Z172" s="270"/>
      <c r="AA172" s="270"/>
      <c r="AB172" s="270"/>
      <c r="AC172" s="270"/>
      <c r="AD172" s="270" t="str">
        <f t="shared" si="10"/>
        <v/>
      </c>
      <c r="AE172" s="270"/>
      <c r="AF172" s="270"/>
      <c r="AG172" s="270"/>
      <c r="AH172" s="270"/>
      <c r="AI172" s="353"/>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588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2" t="s">
        <v>90</v>
      </c>
      <c r="H181" s="262"/>
      <c r="I181" s="165" t="s">
        <v>26</v>
      </c>
      <c r="J181" s="262" t="s">
        <v>91</v>
      </c>
      <c r="K181" s="262"/>
      <c r="L181" s="165" t="s">
        <v>92</v>
      </c>
      <c r="M181" s="262" t="s">
        <v>84</v>
      </c>
      <c r="N181" s="262"/>
    </row>
    <row r="182" spans="7:21" s="23" customFormat="1" ht="15.75" customHeight="1"/>
    <row r="183" spans="7:21" s="23" customFormat="1" ht="15.75" customHeight="1">
      <c r="H183" s="23" t="s">
        <v>3</v>
      </c>
      <c r="K183" s="262" t="s">
        <v>90</v>
      </c>
      <c r="L183" s="262"/>
      <c r="M183" s="165" t="s">
        <v>2</v>
      </c>
      <c r="N183" s="23" t="s">
        <v>93</v>
      </c>
    </row>
    <row r="184" spans="7:21" s="23" customFormat="1" ht="15.75" customHeight="1">
      <c r="K184" s="262" t="s">
        <v>84</v>
      </c>
      <c r="L184" s="262"/>
      <c r="M184" s="165" t="s">
        <v>2</v>
      </c>
      <c r="N184" s="23" t="s">
        <v>94</v>
      </c>
    </row>
    <row r="185" spans="7:21" s="23" customFormat="1" ht="15.75" customHeight="1">
      <c r="K185" s="262" t="s">
        <v>91</v>
      </c>
      <c r="L185" s="262"/>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62" t="s">
        <v>91</v>
      </c>
      <c r="O188" s="262"/>
      <c r="P188" s="165" t="s">
        <v>26</v>
      </c>
      <c r="Q188" s="23" t="s">
        <v>113</v>
      </c>
    </row>
    <row r="189" spans="7:21" s="23" customFormat="1" ht="15.75" customHeight="1">
      <c r="K189" s="262" t="s">
        <v>97</v>
      </c>
      <c r="L189" s="262"/>
      <c r="M189" s="165" t="s">
        <v>2</v>
      </c>
      <c r="N189" s="23" t="s">
        <v>98</v>
      </c>
    </row>
    <row r="190" spans="7:21" s="23" customFormat="1" ht="15.75" customHeight="1">
      <c r="K190" s="262" t="s">
        <v>100</v>
      </c>
      <c r="L190" s="262"/>
      <c r="M190" s="165" t="s">
        <v>2</v>
      </c>
      <c r="N190" s="23" t="s">
        <v>101</v>
      </c>
    </row>
    <row r="191" spans="7:21" s="23" customFormat="1" ht="15.75" customHeight="1">
      <c r="K191" s="165"/>
      <c r="L191" s="165"/>
      <c r="M191" s="165"/>
      <c r="N191" s="262" t="s">
        <v>100</v>
      </c>
      <c r="O191" s="262"/>
      <c r="P191" s="262" t="s">
        <v>26</v>
      </c>
      <c r="Q191" s="262" t="s">
        <v>103</v>
      </c>
      <c r="R191" s="262"/>
      <c r="S191" s="165" t="s">
        <v>6</v>
      </c>
      <c r="T191" s="262" t="s">
        <v>102</v>
      </c>
      <c r="U191" s="262"/>
    </row>
    <row r="192" spans="7:21" s="23" customFormat="1" ht="15.75" customHeight="1">
      <c r="K192" s="165"/>
      <c r="L192" s="165"/>
      <c r="M192" s="165"/>
      <c r="N192" s="262"/>
      <c r="O192" s="262"/>
      <c r="P192" s="262"/>
      <c r="Q192" s="178" t="s">
        <v>64</v>
      </c>
      <c r="R192" s="262" t="s">
        <v>104</v>
      </c>
      <c r="S192" s="262"/>
      <c r="T192" s="262"/>
      <c r="U192" s="262"/>
    </row>
    <row r="193" spans="8:26" s="23" customFormat="1" ht="15.75" customHeight="1">
      <c r="K193" s="262" t="s">
        <v>105</v>
      </c>
      <c r="L193" s="262"/>
      <c r="M193" s="165" t="s">
        <v>2</v>
      </c>
      <c r="N193" s="23" t="s">
        <v>111</v>
      </c>
    </row>
    <row r="194" spans="8:26" s="23" customFormat="1" ht="15.75" customHeight="1">
      <c r="K194" s="262" t="s">
        <v>106</v>
      </c>
      <c r="L194" s="262"/>
      <c r="M194" s="165" t="s">
        <v>2</v>
      </c>
      <c r="N194" s="23" t="s">
        <v>112</v>
      </c>
    </row>
    <row r="195" spans="8:26" s="23" customFormat="1" ht="15.75" customHeight="1">
      <c r="K195" s="262" t="s">
        <v>64</v>
      </c>
      <c r="L195" s="262"/>
      <c r="M195" s="165" t="s">
        <v>2</v>
      </c>
      <c r="N195" s="23" t="s">
        <v>67</v>
      </c>
    </row>
    <row r="196" spans="8:26" s="23" customFormat="1" ht="15.75" customHeight="1">
      <c r="K196" s="262" t="s">
        <v>109</v>
      </c>
      <c r="L196" s="262"/>
      <c r="M196" s="165" t="s">
        <v>2</v>
      </c>
      <c r="N196" s="23" t="s">
        <v>107</v>
      </c>
    </row>
    <row r="197" spans="8:26" s="23" customFormat="1" ht="15.75" customHeight="1">
      <c r="K197" s="262" t="s">
        <v>110</v>
      </c>
      <c r="L197" s="262"/>
      <c r="M197" s="165" t="s">
        <v>2</v>
      </c>
      <c r="N197" s="23" t="s">
        <v>108</v>
      </c>
    </row>
    <row r="198" spans="8:26" s="23" customFormat="1" ht="15.75" customHeight="1"/>
    <row r="199" spans="8:26" s="23" customFormat="1" ht="15.75" customHeight="1">
      <c r="H199" s="23" t="s">
        <v>580</v>
      </c>
    </row>
    <row r="200" spans="8:26" s="23" customFormat="1" ht="15.75" customHeight="1">
      <c r="I200" s="614" t="s">
        <v>584</v>
      </c>
      <c r="J200" s="262"/>
      <c r="K200" s="165" t="s">
        <v>26</v>
      </c>
      <c r="L200" s="467">
        <f>'入力 (1)'!線路_Lm</f>
        <v>3.75</v>
      </c>
      <c r="M200" s="467"/>
      <c r="N200" s="467"/>
      <c r="O200" s="23" t="s">
        <v>7</v>
      </c>
      <c r="P200" s="325">
        <f>杭先端径</f>
        <v>1.5</v>
      </c>
      <c r="Q200" s="325"/>
      <c r="R200" s="325"/>
      <c r="S200" s="165" t="s">
        <v>26</v>
      </c>
      <c r="T200" s="467">
        <f>L200/P200</f>
        <v>2.5</v>
      </c>
      <c r="U200" s="467"/>
      <c r="V200" s="467"/>
      <c r="W200" s="23" t="str">
        <f>IF(T200&gt;5,"＞","")</f>
        <v/>
      </c>
      <c r="X200" s="325" t="str">
        <f>IF(T200&gt;5,"5.0","")</f>
        <v/>
      </c>
      <c r="Y200" s="325"/>
      <c r="Z200" s="325"/>
    </row>
    <row r="201" spans="8:26" s="23" customFormat="1" ht="15.75" customHeight="1">
      <c r="I201" s="614" t="s">
        <v>583</v>
      </c>
      <c r="J201" s="262"/>
      <c r="K201" s="165" t="s">
        <v>26</v>
      </c>
      <c r="L201" s="467">
        <f>'入力 (1)'!線路_Ln</f>
        <v>3.75</v>
      </c>
      <c r="M201" s="467"/>
      <c r="N201" s="467"/>
      <c r="O201" s="23" t="s">
        <v>7</v>
      </c>
      <c r="P201" s="325">
        <f>杭先端径</f>
        <v>1.5</v>
      </c>
      <c r="Q201" s="325"/>
      <c r="R201" s="325"/>
      <c r="S201" s="165" t="s">
        <v>26</v>
      </c>
      <c r="T201" s="467">
        <f>L201/P201</f>
        <v>2.5</v>
      </c>
      <c r="U201" s="467"/>
      <c r="V201" s="467"/>
      <c r="W201" s="23" t="str">
        <f>IF(T201&gt;5,"＞","")</f>
        <v/>
      </c>
      <c r="X201" s="325" t="str">
        <f>IF(T201&gt;5,"5.0","")</f>
        <v/>
      </c>
      <c r="Y201" s="325"/>
      <c r="Z201" s="325"/>
    </row>
    <row r="202" spans="8:26" s="23" customFormat="1" ht="15.75" customHeight="1">
      <c r="I202" s="262" t="s">
        <v>109</v>
      </c>
      <c r="J202" s="262"/>
      <c r="K202" s="165" t="s">
        <v>26</v>
      </c>
      <c r="L202" s="262">
        <f>IF(T200&lt;=5,'入力 (1)'!線路_m,0)</f>
        <v>3</v>
      </c>
      <c r="M202" s="262"/>
      <c r="N202" s="262"/>
      <c r="P202" s="166"/>
      <c r="Q202" s="166"/>
      <c r="R202" s="166"/>
      <c r="S202" s="165"/>
      <c r="T202" s="166"/>
      <c r="U202" s="166"/>
      <c r="V202" s="166"/>
      <c r="X202" s="166"/>
      <c r="Y202" s="166"/>
      <c r="Z202" s="166"/>
    </row>
    <row r="203" spans="8:26" s="23" customFormat="1" ht="15.75" customHeight="1">
      <c r="I203" s="262" t="s">
        <v>110</v>
      </c>
      <c r="J203" s="262"/>
      <c r="K203" s="165" t="s">
        <v>26</v>
      </c>
      <c r="L203" s="262">
        <f>IF(T201&lt;=5,'入力 (1)'!線路_n,0)</f>
        <v>3</v>
      </c>
      <c r="M203" s="262"/>
      <c r="N203" s="262"/>
      <c r="P203" s="166"/>
      <c r="Q203" s="166"/>
      <c r="R203" s="166"/>
      <c r="S203" s="165"/>
      <c r="T203" s="166"/>
      <c r="U203" s="166"/>
      <c r="V203" s="166"/>
      <c r="X203" s="166"/>
      <c r="Y203" s="166"/>
      <c r="Z203" s="166"/>
    </row>
    <row r="204" spans="8:26" s="23" customFormat="1" ht="15.75" customHeight="1"/>
    <row r="205" spans="8:26" s="23" customFormat="1" ht="15.75" customHeight="1">
      <c r="H205" s="23" t="s">
        <v>582</v>
      </c>
    </row>
    <row r="206" spans="8:26" s="23" customFormat="1" ht="15.75" customHeight="1">
      <c r="I206" s="614" t="s">
        <v>584</v>
      </c>
      <c r="J206" s="262"/>
      <c r="K206" s="165" t="s">
        <v>26</v>
      </c>
      <c r="L206" s="467">
        <f>'入力 (1)'!直角_Lm</f>
        <v>3.75</v>
      </c>
      <c r="M206" s="467"/>
      <c r="N206" s="467"/>
      <c r="O206" s="23" t="s">
        <v>7</v>
      </c>
      <c r="P206" s="325">
        <f>杭先端径</f>
        <v>1.5</v>
      </c>
      <c r="Q206" s="325"/>
      <c r="R206" s="325"/>
      <c r="S206" s="165" t="s">
        <v>26</v>
      </c>
      <c r="T206" s="467">
        <f>L206/P206</f>
        <v>2.5</v>
      </c>
      <c r="U206" s="467"/>
      <c r="V206" s="467"/>
      <c r="W206" s="23" t="str">
        <f>IF(T206&gt;5,"＞","")</f>
        <v/>
      </c>
      <c r="X206" s="325" t="str">
        <f>IF(T206&gt;5,"5.0","")</f>
        <v/>
      </c>
      <c r="Y206" s="325"/>
      <c r="Z206" s="325"/>
    </row>
    <row r="207" spans="8:26" s="23" customFormat="1" ht="15.75" customHeight="1">
      <c r="I207" s="614" t="s">
        <v>583</v>
      </c>
      <c r="J207" s="262"/>
      <c r="K207" s="165" t="s">
        <v>26</v>
      </c>
      <c r="L207" s="467">
        <f>'入力 (1)'!直角_Ln</f>
        <v>3.75</v>
      </c>
      <c r="M207" s="467"/>
      <c r="N207" s="467"/>
      <c r="O207" s="23" t="s">
        <v>7</v>
      </c>
      <c r="P207" s="325">
        <f>杭先端径</f>
        <v>1.5</v>
      </c>
      <c r="Q207" s="325"/>
      <c r="R207" s="325"/>
      <c r="S207" s="165" t="s">
        <v>26</v>
      </c>
      <c r="T207" s="467">
        <f>L207/P207</f>
        <v>2.5</v>
      </c>
      <c r="U207" s="467"/>
      <c r="V207" s="467"/>
      <c r="W207" s="23" t="str">
        <f>IF(T207&gt;5,"＞","")</f>
        <v/>
      </c>
      <c r="X207" s="325" t="str">
        <f>IF(T207&gt;5,"5.0","")</f>
        <v/>
      </c>
      <c r="Y207" s="325"/>
      <c r="Z207" s="325"/>
    </row>
    <row r="208" spans="8:26" s="23" customFormat="1" ht="15.75" customHeight="1">
      <c r="I208" s="262" t="s">
        <v>109</v>
      </c>
      <c r="J208" s="262"/>
      <c r="K208" s="165" t="s">
        <v>26</v>
      </c>
      <c r="L208" s="262">
        <f>IF(T206&lt;=5,'入力 (1)'!直角_m,0)</f>
        <v>3</v>
      </c>
      <c r="M208" s="262"/>
      <c r="N208" s="262"/>
      <c r="P208" s="166"/>
      <c r="Q208" s="166"/>
      <c r="R208" s="166"/>
      <c r="S208" s="165"/>
      <c r="T208" s="166"/>
      <c r="U208" s="166"/>
      <c r="V208" s="166"/>
      <c r="X208" s="166"/>
      <c r="Y208" s="166"/>
      <c r="Z208" s="166"/>
    </row>
    <row r="209" spans="2:33" s="23" customFormat="1" ht="15.75" customHeight="1">
      <c r="I209" s="262" t="s">
        <v>110</v>
      </c>
      <c r="J209" s="262"/>
      <c r="K209" s="165" t="s">
        <v>26</v>
      </c>
      <c r="L209" s="262">
        <f>IF(T207&lt;=5,'入力 (1)'!直角_n,0)</f>
        <v>3</v>
      </c>
      <c r="M209" s="262"/>
      <c r="N209" s="262"/>
      <c r="P209" s="166"/>
      <c r="Q209" s="166"/>
      <c r="R209" s="166"/>
      <c r="S209" s="165"/>
      <c r="T209" s="166"/>
      <c r="U209" s="166"/>
      <c r="V209" s="166"/>
      <c r="X209" s="166"/>
      <c r="Y209" s="166"/>
      <c r="Z209" s="166"/>
    </row>
    <row r="210" spans="2:33" s="23" customFormat="1" ht="15.75" customHeight="1">
      <c r="B210" s="165" t="s">
        <v>588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9" t="s">
        <v>46</v>
      </c>
      <c r="I213" s="320"/>
      <c r="J213" s="320"/>
      <c r="K213" s="320"/>
      <c r="L213" s="321"/>
      <c r="M213" s="320" t="s">
        <v>97</v>
      </c>
      <c r="N213" s="320"/>
      <c r="O213" s="320"/>
      <c r="P213" s="293" t="s">
        <v>401</v>
      </c>
      <c r="Q213" s="293"/>
      <c r="R213" s="293"/>
      <c r="S213" s="293" t="s">
        <v>402</v>
      </c>
      <c r="T213" s="293"/>
      <c r="U213" s="293"/>
      <c r="V213" s="293" t="s">
        <v>403</v>
      </c>
      <c r="W213" s="293"/>
      <c r="X213" s="293"/>
      <c r="Y213" s="293" t="s">
        <v>404</v>
      </c>
      <c r="Z213" s="293"/>
      <c r="AA213" s="293"/>
      <c r="AB213" s="293" t="s">
        <v>99</v>
      </c>
      <c r="AC213" s="293"/>
      <c r="AD213" s="293"/>
      <c r="AE213" s="293" t="s">
        <v>91</v>
      </c>
      <c r="AF213" s="293"/>
      <c r="AG213" s="501"/>
    </row>
    <row r="214" spans="2:33" s="23" customFormat="1" ht="15.75" customHeight="1">
      <c r="H214" s="317" t="s">
        <v>581</v>
      </c>
      <c r="I214" s="298"/>
      <c r="J214" s="298"/>
      <c r="K214" s="298"/>
      <c r="L214" s="318"/>
      <c r="M214" s="298">
        <v>0.6</v>
      </c>
      <c r="N214" s="298"/>
      <c r="O214" s="298"/>
      <c r="P214" s="298">
        <f>L202</f>
        <v>3</v>
      </c>
      <c r="Q214" s="298"/>
      <c r="R214" s="298"/>
      <c r="S214" s="298">
        <f>L203</f>
        <v>3</v>
      </c>
      <c r="T214" s="298"/>
      <c r="U214" s="298"/>
      <c r="V214" s="315">
        <f>L200</f>
        <v>3.75</v>
      </c>
      <c r="W214" s="315"/>
      <c r="X214" s="315"/>
      <c r="Y214" s="315">
        <f>L201</f>
        <v>3.75</v>
      </c>
      <c r="Z214" s="315"/>
      <c r="AA214" s="315"/>
      <c r="AB214" s="315">
        <f>ROUND(IF(T200*T201=0,MAX(T200:V201),(P214*T200+S214*T201)/(P214+S214)),3)</f>
        <v>2.5</v>
      </c>
      <c r="AC214" s="315"/>
      <c r="AD214" s="315"/>
      <c r="AE214" s="313">
        <f>ROUND((1-5*(1-(0.6-0.25*$M$214)*AB214^(0.3+0.2*$M$214))*(1-(IF(P214=0,1,P214)^(-0.22))*(IF(S214=0,1,S214)^(-0.09))))^(4/3),4)</f>
        <v>0.40860000000000002</v>
      </c>
      <c r="AF214" s="313"/>
      <c r="AG214" s="314"/>
    </row>
    <row r="215" spans="2:33" s="23" customFormat="1" ht="15.75" customHeight="1">
      <c r="H215" s="316" t="s">
        <v>394</v>
      </c>
      <c r="I215" s="260"/>
      <c r="J215" s="260"/>
      <c r="K215" s="260"/>
      <c r="L215" s="261"/>
      <c r="M215" s="260"/>
      <c r="N215" s="260"/>
      <c r="O215" s="260"/>
      <c r="P215" s="260">
        <f>L208</f>
        <v>3</v>
      </c>
      <c r="Q215" s="260"/>
      <c r="R215" s="260"/>
      <c r="S215" s="260">
        <f>L209</f>
        <v>3</v>
      </c>
      <c r="T215" s="260"/>
      <c r="U215" s="260"/>
      <c r="V215" s="248">
        <f>L206</f>
        <v>3.75</v>
      </c>
      <c r="W215" s="248"/>
      <c r="X215" s="248"/>
      <c r="Y215" s="248">
        <f>L207</f>
        <v>3.75</v>
      </c>
      <c r="Z215" s="248"/>
      <c r="AA215" s="248"/>
      <c r="AB215" s="248">
        <f>ROUND(IF(T206*T207=0,MAX(T206:V207),(P215*T206+S215*T207)/(P215+S215)),3)</f>
        <v>2.5</v>
      </c>
      <c r="AC215" s="248"/>
      <c r="AD215" s="248"/>
      <c r="AE215" s="322">
        <f>ROUND((1-5*(1-(0.6-0.25*$M$214)*AB215^(0.3+0.2*$M$214))*(1-(IF(P215=0,1,P215)^(-0.22))*(IF(S215=0,1,S215)^(-0.09))))^(4/3),4)</f>
        <v>0.40860000000000002</v>
      </c>
      <c r="AF215" s="322"/>
      <c r="AG215" s="323"/>
    </row>
    <row r="216" spans="2:33" s="23" customFormat="1" ht="15.75" customHeight="1">
      <c r="B216" s="165" t="s">
        <v>588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639</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2" t="s">
        <v>116</v>
      </c>
      <c r="H225" s="262"/>
      <c r="I225" s="165" t="s">
        <v>26</v>
      </c>
      <c r="J225" s="262" t="s">
        <v>61</v>
      </c>
      <c r="K225" s="262"/>
      <c r="L225" s="165" t="s">
        <v>92</v>
      </c>
      <c r="M225" s="262" t="s">
        <v>117</v>
      </c>
      <c r="N225" s="262"/>
    </row>
    <row r="226" spans="7:38" s="23" customFormat="1" ht="15.75" customHeight="1"/>
    <row r="227" spans="7:38" s="23" customFormat="1" ht="15.75" customHeight="1">
      <c r="H227" s="23" t="s">
        <v>3</v>
      </c>
      <c r="K227" s="262" t="s">
        <v>116</v>
      </c>
      <c r="L227" s="262"/>
      <c r="M227" s="165" t="s">
        <v>2</v>
      </c>
      <c r="N227" s="23" t="s">
        <v>118</v>
      </c>
    </row>
    <row r="228" spans="7:38" s="23" customFormat="1" ht="15.75" customHeight="1">
      <c r="K228" s="262" t="s">
        <v>84</v>
      </c>
      <c r="L228" s="262"/>
      <c r="M228" s="165" t="s">
        <v>2</v>
      </c>
      <c r="N228" s="23" t="s">
        <v>66</v>
      </c>
    </row>
    <row r="229" spans="7:38" s="23" customFormat="1" ht="15.75" customHeight="1">
      <c r="K229" s="262" t="s">
        <v>117</v>
      </c>
      <c r="L229" s="262"/>
      <c r="M229" s="165" t="s">
        <v>2</v>
      </c>
      <c r="N229" s="23" t="s">
        <v>119</v>
      </c>
    </row>
    <row r="230" spans="7:38" s="23" customFormat="1" ht="15.75" customHeight="1">
      <c r="K230" s="165"/>
      <c r="L230" s="165"/>
      <c r="M230" s="165"/>
      <c r="N230" s="262" t="s">
        <v>117</v>
      </c>
      <c r="O230" s="262"/>
      <c r="P230" s="165" t="s">
        <v>26</v>
      </c>
      <c r="Q230" s="324">
        <v>0.25</v>
      </c>
      <c r="R230" s="324"/>
      <c r="S230" s="165" t="s">
        <v>92</v>
      </c>
      <c r="T230" s="165" t="s">
        <v>120</v>
      </c>
      <c r="U230" s="165" t="s">
        <v>92</v>
      </c>
      <c r="V230" s="178" t="s">
        <v>64</v>
      </c>
      <c r="W230" s="175">
        <v>2</v>
      </c>
    </row>
    <row r="231" spans="7:38" s="23" customFormat="1" ht="15.75" customHeight="1">
      <c r="K231" s="165"/>
      <c r="L231" s="165"/>
      <c r="M231" s="165"/>
      <c r="N231" s="165"/>
      <c r="O231" s="165"/>
      <c r="P231" s="165" t="s">
        <v>26</v>
      </c>
      <c r="Q231" s="324">
        <f>Q230</f>
        <v>0.25</v>
      </c>
      <c r="R231" s="324"/>
      <c r="S231" s="165" t="s">
        <v>1</v>
      </c>
      <c r="T231" s="165" t="s">
        <v>120</v>
      </c>
      <c r="U231" s="165" t="s">
        <v>1</v>
      </c>
      <c r="V231" s="325">
        <f>V232</f>
        <v>1.5</v>
      </c>
      <c r="W231" s="325"/>
      <c r="X231" s="325"/>
      <c r="Y231" s="175">
        <f>W230</f>
        <v>2</v>
      </c>
      <c r="Z231" s="165" t="s">
        <v>26</v>
      </c>
      <c r="AA231" s="262">
        <f>ROUND(Q231*PI()*V231^Y231,3)</f>
        <v>1.7669999999999999</v>
      </c>
      <c r="AB231" s="262"/>
      <c r="AC231" s="262"/>
      <c r="AD231" s="23" t="s">
        <v>122</v>
      </c>
    </row>
    <row r="232" spans="7:38" s="23" customFormat="1" ht="15.75" customHeight="1">
      <c r="K232" s="262" t="s">
        <v>64</v>
      </c>
      <c r="L232" s="262"/>
      <c r="M232" s="165" t="s">
        <v>2</v>
      </c>
      <c r="N232" s="23" t="s">
        <v>123</v>
      </c>
      <c r="T232" s="178" t="s">
        <v>124</v>
      </c>
      <c r="U232" s="165" t="s">
        <v>26</v>
      </c>
      <c r="V232" s="325">
        <f>杭先端径</f>
        <v>1.5</v>
      </c>
      <c r="W232" s="325"/>
      <c r="X232" s="325"/>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6" t="s">
        <v>72</v>
      </c>
      <c r="L235" s="258"/>
      <c r="M235" s="258"/>
      <c r="N235" s="258"/>
      <c r="O235" s="258"/>
      <c r="P235" s="258"/>
      <c r="Q235" s="258" t="s">
        <v>127</v>
      </c>
      <c r="R235" s="258"/>
      <c r="S235" s="258"/>
      <c r="T235" s="258"/>
      <c r="U235" s="258"/>
      <c r="V235" s="258"/>
      <c r="W235" s="258" t="s">
        <v>453</v>
      </c>
      <c r="X235" s="258"/>
      <c r="Y235" s="258"/>
      <c r="Z235" s="258"/>
      <c r="AA235" s="258"/>
      <c r="AB235" s="259"/>
    </row>
    <row r="236" spans="7:38" s="23" customFormat="1" ht="15.75" customHeight="1">
      <c r="K236" s="316">
        <f>X92</f>
        <v>96798</v>
      </c>
      <c r="L236" s="260"/>
      <c r="M236" s="260"/>
      <c r="N236" s="260"/>
      <c r="O236" s="260"/>
      <c r="P236" s="260"/>
      <c r="Q236" s="248">
        <f>ROUND(AA231,3)</f>
        <v>1.7669999999999999</v>
      </c>
      <c r="R236" s="248"/>
      <c r="S236" s="248"/>
      <c r="T236" s="248"/>
      <c r="U236" s="248"/>
      <c r="V236" s="248"/>
      <c r="W236" s="260">
        <f>ROUND(K236*Q236,0)</f>
        <v>171042</v>
      </c>
      <c r="X236" s="260"/>
      <c r="Y236" s="260"/>
      <c r="Z236" s="260"/>
      <c r="AA236" s="260"/>
      <c r="AB236" s="261"/>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6" t="s">
        <v>72</v>
      </c>
      <c r="L239" s="258"/>
      <c r="M239" s="258"/>
      <c r="N239" s="258"/>
      <c r="O239" s="258"/>
      <c r="P239" s="258"/>
      <c r="Q239" s="258" t="s">
        <v>127</v>
      </c>
      <c r="R239" s="258"/>
      <c r="S239" s="258"/>
      <c r="T239" s="258"/>
      <c r="U239" s="258"/>
      <c r="V239" s="258"/>
      <c r="W239" s="258" t="s">
        <v>453</v>
      </c>
      <c r="X239" s="258"/>
      <c r="Y239" s="258"/>
      <c r="Z239" s="258"/>
      <c r="AA239" s="258"/>
      <c r="AB239" s="259"/>
    </row>
    <row r="240" spans="7:38" s="23" customFormat="1" ht="15.75" customHeight="1">
      <c r="K240" s="316">
        <f>X96</f>
        <v>193596</v>
      </c>
      <c r="L240" s="260"/>
      <c r="M240" s="260"/>
      <c r="N240" s="260"/>
      <c r="O240" s="260"/>
      <c r="P240" s="260"/>
      <c r="Q240" s="248">
        <f>ROUND(AA231,3)</f>
        <v>1.7669999999999999</v>
      </c>
      <c r="R240" s="248"/>
      <c r="S240" s="248"/>
      <c r="T240" s="248"/>
      <c r="U240" s="248"/>
      <c r="V240" s="248"/>
      <c r="W240" s="260">
        <f>ROUND(K240*Q240,0)</f>
        <v>342084</v>
      </c>
      <c r="X240" s="260"/>
      <c r="Y240" s="260"/>
      <c r="Z240" s="260"/>
      <c r="AA240" s="260"/>
      <c r="AB240" s="261"/>
    </row>
    <row r="241" spans="2:37" ht="15.75" customHeight="1">
      <c r="B241" s="165" t="s">
        <v>588</v>
      </c>
    </row>
    <row r="243" spans="2:37" s="23" customFormat="1" ht="15.75" customHeight="1">
      <c r="E243" s="23" t="s">
        <v>411</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62" t="s">
        <v>189</v>
      </c>
      <c r="H248" s="262"/>
      <c r="I248" s="165" t="s">
        <v>26</v>
      </c>
      <c r="J248" s="262" t="s">
        <v>90</v>
      </c>
      <c r="K248" s="262"/>
      <c r="L248" s="165" t="s">
        <v>92</v>
      </c>
      <c r="M248" s="165" t="s">
        <v>64</v>
      </c>
      <c r="N248" s="165" t="s">
        <v>92</v>
      </c>
      <c r="O248" s="174" t="s">
        <v>418</v>
      </c>
    </row>
    <row r="249" spans="2:37" s="23" customFormat="1" ht="15.75" customHeight="1"/>
    <row r="250" spans="2:37" s="23" customFormat="1" ht="15.75" customHeight="1">
      <c r="H250" s="23" t="s">
        <v>3</v>
      </c>
      <c r="K250" s="262" t="s">
        <v>189</v>
      </c>
      <c r="L250" s="262"/>
      <c r="M250" s="165" t="s">
        <v>2</v>
      </c>
      <c r="N250" s="23" t="s">
        <v>416</v>
      </c>
    </row>
    <row r="251" spans="2:37" s="23" customFormat="1" ht="15.75" customHeight="1">
      <c r="K251" s="262" t="s">
        <v>90</v>
      </c>
      <c r="L251" s="262"/>
      <c r="M251" s="165" t="s">
        <v>2</v>
      </c>
      <c r="N251" s="23" t="s">
        <v>190</v>
      </c>
    </row>
    <row r="252" spans="2:37" s="23" customFormat="1" ht="15.75" customHeight="1">
      <c r="K252" s="262" t="s">
        <v>64</v>
      </c>
      <c r="L252" s="262"/>
      <c r="M252" s="165" t="s">
        <v>2</v>
      </c>
      <c r="N252" s="23" t="s">
        <v>134</v>
      </c>
      <c r="Q252" s="178" t="s">
        <v>124</v>
      </c>
      <c r="R252" s="165" t="s">
        <v>26</v>
      </c>
      <c r="S252" s="325">
        <f>杭先端径</f>
        <v>1.5</v>
      </c>
      <c r="T252" s="325"/>
      <c r="U252" s="325"/>
      <c r="V252" s="23" t="s">
        <v>125</v>
      </c>
    </row>
    <row r="253" spans="2:37" s="23" customFormat="1" ht="15.75" customHeight="1">
      <c r="K253" s="262" t="s">
        <v>418</v>
      </c>
      <c r="L253" s="262"/>
      <c r="M253" s="165" t="s">
        <v>2</v>
      </c>
      <c r="N253" s="23" t="s">
        <v>417</v>
      </c>
    </row>
    <row r="254" spans="2:37" s="23" customFormat="1" ht="15.75" customHeight="1">
      <c r="B254" s="165" t="s">
        <v>588</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30" t="s">
        <v>77</v>
      </c>
      <c r="H257" s="493"/>
      <c r="I257" s="493"/>
      <c r="J257" s="400" t="s">
        <v>413</v>
      </c>
      <c r="K257" s="258"/>
      <c r="L257" s="258"/>
      <c r="M257" s="258"/>
      <c r="N257" s="245" t="s">
        <v>414</v>
      </c>
      <c r="O257" s="258"/>
      <c r="P257" s="258"/>
      <c r="Q257" s="397"/>
      <c r="R257" s="492" t="s">
        <v>192</v>
      </c>
      <c r="S257" s="493"/>
      <c r="T257" s="494"/>
      <c r="U257" s="328" t="s">
        <v>419</v>
      </c>
      <c r="V257" s="329"/>
      <c r="W257" s="329"/>
      <c r="X257" s="329"/>
      <c r="Y257" s="330"/>
      <c r="Z257" s="419" t="s">
        <v>420</v>
      </c>
      <c r="AA257" s="329"/>
      <c r="AB257" s="329"/>
      <c r="AC257" s="329"/>
      <c r="AD257" s="329"/>
      <c r="AG257" s="30"/>
      <c r="AH257" s="30"/>
      <c r="AI257" s="30"/>
      <c r="AJ257" s="30"/>
      <c r="AK257" s="30"/>
    </row>
    <row r="258" spans="1:37" s="23" customFormat="1" ht="15.75" customHeight="1">
      <c r="G258" s="333"/>
      <c r="H258" s="496"/>
      <c r="I258" s="496"/>
      <c r="J258" s="401"/>
      <c r="K258" s="230"/>
      <c r="L258" s="230"/>
      <c r="M258" s="230"/>
      <c r="N258" s="355"/>
      <c r="O258" s="230"/>
      <c r="P258" s="230"/>
      <c r="Q258" s="398"/>
      <c r="R258" s="495"/>
      <c r="S258" s="496"/>
      <c r="T258" s="497"/>
      <c r="U258" s="331"/>
      <c r="V258" s="332"/>
      <c r="W258" s="332"/>
      <c r="X258" s="332"/>
      <c r="Y258" s="333"/>
      <c r="Z258" s="420"/>
      <c r="AA258" s="332"/>
      <c r="AB258" s="332"/>
      <c r="AC258" s="332"/>
      <c r="AD258" s="332"/>
      <c r="AG258" s="30"/>
      <c r="AH258" s="30"/>
      <c r="AI258" s="30"/>
      <c r="AJ258" s="30"/>
      <c r="AK258" s="30"/>
    </row>
    <row r="259" spans="1:37" s="23" customFormat="1" ht="15.75" customHeight="1">
      <c r="G259" s="287"/>
      <c r="H259" s="288"/>
      <c r="I259" s="288"/>
      <c r="J259" s="402"/>
      <c r="K259" s="260"/>
      <c r="L259" s="260"/>
      <c r="M259" s="260"/>
      <c r="N259" s="260"/>
      <c r="O259" s="260"/>
      <c r="P259" s="260"/>
      <c r="Q259" s="399"/>
      <c r="R259" s="498"/>
      <c r="S259" s="288"/>
      <c r="T259" s="499"/>
      <c r="U259" s="334"/>
      <c r="V259" s="335"/>
      <c r="W259" s="335"/>
      <c r="X259" s="335"/>
      <c r="Y259" s="287"/>
      <c r="Z259" s="421"/>
      <c r="AA259" s="335"/>
      <c r="AB259" s="335"/>
      <c r="AC259" s="335"/>
      <c r="AD259" s="335"/>
      <c r="AG259" s="30"/>
      <c r="AH259" s="30"/>
      <c r="AI259" s="30"/>
      <c r="AJ259" s="30"/>
      <c r="AK259" s="30"/>
    </row>
    <row r="260" spans="1:37" s="23" customFormat="1" ht="15.75" customHeight="1">
      <c r="A260" s="180" t="str">
        <f t="shared" ref="A260:A275" si="13">IF(G260="","×","")</f>
        <v/>
      </c>
      <c r="B260" s="165"/>
      <c r="G260" s="304">
        <f t="shared" ref="G260:G275" si="14">IF(I114="","",I114)</f>
        <v>2</v>
      </c>
      <c r="H260" s="226"/>
      <c r="I260" s="226"/>
      <c r="J260" s="426">
        <f t="shared" ref="J260:J275" si="15">IF(Q157="","",Q157*AE$214)</f>
        <v>1003.9302</v>
      </c>
      <c r="K260" s="326"/>
      <c r="L260" s="326"/>
      <c r="M260" s="326"/>
      <c r="N260" s="326">
        <f t="shared" ref="N260:N275" si="16">IF(Q157="","",Q157*AE$215)</f>
        <v>1003.9302</v>
      </c>
      <c r="O260" s="326"/>
      <c r="P260" s="326"/>
      <c r="Q260" s="327"/>
      <c r="R260" s="408">
        <f>S252</f>
        <v>1.5</v>
      </c>
      <c r="S260" s="409"/>
      <c r="T260" s="410"/>
      <c r="U260" s="411">
        <f>IF(J260="","",ROUND(J260*R260,-1))</f>
        <v>1510</v>
      </c>
      <c r="V260" s="412"/>
      <c r="W260" s="413"/>
      <c r="X260" s="413"/>
      <c r="Y260" s="413"/>
      <c r="Z260" s="413">
        <f>IF(N260="","",ROUND(N260*R260,-1))</f>
        <v>1510</v>
      </c>
      <c r="AA260" s="413"/>
      <c r="AB260" s="413"/>
      <c r="AC260" s="413"/>
      <c r="AD260" s="425"/>
      <c r="AE260" s="30"/>
      <c r="AF260" s="30"/>
      <c r="AG260" s="30"/>
      <c r="AH260" s="30"/>
      <c r="AI260" s="30"/>
      <c r="AJ260" s="30"/>
      <c r="AK260" s="30"/>
    </row>
    <row r="261" spans="1:37" s="23" customFormat="1" ht="15.75" customHeight="1">
      <c r="A261" s="180" t="str">
        <f t="shared" si="13"/>
        <v/>
      </c>
      <c r="B261" s="165"/>
      <c r="G261" s="265">
        <f t="shared" si="14"/>
        <v>3</v>
      </c>
      <c r="H261" s="266"/>
      <c r="I261" s="266"/>
      <c r="J261" s="271">
        <f t="shared" si="15"/>
        <v>840.89880000000005</v>
      </c>
      <c r="K261" s="267"/>
      <c r="L261" s="267"/>
      <c r="M261" s="267"/>
      <c r="N261" s="267">
        <f t="shared" si="16"/>
        <v>840.89880000000005</v>
      </c>
      <c r="O261" s="267"/>
      <c r="P261" s="267"/>
      <c r="Q261" s="268"/>
      <c r="R261" s="278">
        <f>R260</f>
        <v>1.5</v>
      </c>
      <c r="S261" s="220"/>
      <c r="T261" s="279"/>
      <c r="U261" s="282">
        <f t="shared" ref="U261:U275" si="17">IF(J261="","",ROUND(J261*R261,-1))</f>
        <v>1260</v>
      </c>
      <c r="V261" s="283"/>
      <c r="W261" s="272"/>
      <c r="X261" s="272"/>
      <c r="Y261" s="272"/>
      <c r="Z261" s="272">
        <f t="shared" ref="Z261:Z275" si="18">IF(N261="","",ROUND(N261*R261,-1))</f>
        <v>1260</v>
      </c>
      <c r="AA261" s="272"/>
      <c r="AB261" s="272"/>
      <c r="AC261" s="272"/>
      <c r="AD261" s="273"/>
      <c r="AE261" s="30"/>
      <c r="AF261" s="30"/>
      <c r="AG261" s="30"/>
      <c r="AH261" s="30"/>
      <c r="AI261" s="30"/>
      <c r="AJ261" s="30"/>
      <c r="AK261" s="30"/>
    </row>
    <row r="262" spans="1:37" s="23" customFormat="1" ht="15.75" customHeight="1">
      <c r="A262" s="180" t="str">
        <f t="shared" si="13"/>
        <v/>
      </c>
      <c r="B262" s="165"/>
      <c r="G262" s="265">
        <f t="shared" si="14"/>
        <v>4</v>
      </c>
      <c r="H262" s="266"/>
      <c r="I262" s="266"/>
      <c r="J262" s="271">
        <f t="shared" si="15"/>
        <v>2577.4488000000001</v>
      </c>
      <c r="K262" s="267"/>
      <c r="L262" s="267"/>
      <c r="M262" s="267"/>
      <c r="N262" s="267">
        <f t="shared" si="16"/>
        <v>2577.4488000000001</v>
      </c>
      <c r="O262" s="267"/>
      <c r="P262" s="267"/>
      <c r="Q262" s="268"/>
      <c r="R262" s="278">
        <f t="shared" ref="R262:R275" si="19">R261</f>
        <v>1.5</v>
      </c>
      <c r="S262" s="220"/>
      <c r="T262" s="279"/>
      <c r="U262" s="282">
        <f t="shared" si="17"/>
        <v>3870</v>
      </c>
      <c r="V262" s="283"/>
      <c r="W262" s="272"/>
      <c r="X262" s="272"/>
      <c r="Y262" s="272"/>
      <c r="Z262" s="272">
        <f t="shared" si="18"/>
        <v>3870</v>
      </c>
      <c r="AA262" s="272"/>
      <c r="AB262" s="272"/>
      <c r="AC262" s="272"/>
      <c r="AD262" s="273"/>
      <c r="AE262" s="30"/>
      <c r="AF262" s="30"/>
      <c r="AG262" s="30"/>
      <c r="AH262" s="30"/>
      <c r="AI262" s="30"/>
      <c r="AJ262" s="30"/>
      <c r="AK262" s="30"/>
    </row>
    <row r="263" spans="1:37" s="23" customFormat="1" ht="15.75" customHeight="1">
      <c r="A263" s="180" t="str">
        <f t="shared" si="13"/>
        <v/>
      </c>
      <c r="B263" s="165"/>
      <c r="G263" s="265">
        <f t="shared" si="14"/>
        <v>5</v>
      </c>
      <c r="H263" s="266"/>
      <c r="I263" s="266"/>
      <c r="J263" s="271">
        <f t="shared" si="15"/>
        <v>2577.4488000000001</v>
      </c>
      <c r="K263" s="267"/>
      <c r="L263" s="267"/>
      <c r="M263" s="267"/>
      <c r="N263" s="267">
        <f t="shared" si="16"/>
        <v>2577.4488000000001</v>
      </c>
      <c r="O263" s="267"/>
      <c r="P263" s="267"/>
      <c r="Q263" s="268"/>
      <c r="R263" s="278">
        <f t="shared" si="19"/>
        <v>1.5</v>
      </c>
      <c r="S263" s="220"/>
      <c r="T263" s="279"/>
      <c r="U263" s="282">
        <f t="shared" si="17"/>
        <v>3870</v>
      </c>
      <c r="V263" s="283"/>
      <c r="W263" s="272"/>
      <c r="X263" s="272"/>
      <c r="Y263" s="272"/>
      <c r="Z263" s="272">
        <f t="shared" si="18"/>
        <v>3870</v>
      </c>
      <c r="AA263" s="272"/>
      <c r="AB263" s="272"/>
      <c r="AC263" s="272"/>
      <c r="AD263" s="273"/>
      <c r="AE263" s="30"/>
      <c r="AF263" s="30"/>
      <c r="AG263" s="30"/>
      <c r="AH263" s="30"/>
      <c r="AI263" s="30"/>
      <c r="AJ263" s="30"/>
      <c r="AK263" s="30"/>
    </row>
    <row r="264" spans="1:37" s="23" customFormat="1" ht="15.75" customHeight="1">
      <c r="A264" s="180" t="str">
        <f t="shared" si="13"/>
        <v/>
      </c>
      <c r="B264" s="165"/>
      <c r="G264" s="265">
        <f t="shared" si="14"/>
        <v>6</v>
      </c>
      <c r="H264" s="266"/>
      <c r="I264" s="266"/>
      <c r="J264" s="271">
        <f t="shared" si="15"/>
        <v>2577.4488000000001</v>
      </c>
      <c r="K264" s="267"/>
      <c r="L264" s="267"/>
      <c r="M264" s="267"/>
      <c r="N264" s="267">
        <f t="shared" si="16"/>
        <v>2577.4488000000001</v>
      </c>
      <c r="O264" s="267"/>
      <c r="P264" s="267"/>
      <c r="Q264" s="268"/>
      <c r="R264" s="278">
        <f t="shared" si="19"/>
        <v>1.5</v>
      </c>
      <c r="S264" s="220"/>
      <c r="T264" s="279"/>
      <c r="U264" s="282">
        <f t="shared" si="17"/>
        <v>3870</v>
      </c>
      <c r="V264" s="283"/>
      <c r="W264" s="272"/>
      <c r="X264" s="272"/>
      <c r="Y264" s="272"/>
      <c r="Z264" s="272">
        <f t="shared" si="18"/>
        <v>3870</v>
      </c>
      <c r="AA264" s="272"/>
      <c r="AB264" s="272"/>
      <c r="AC264" s="272"/>
      <c r="AD264" s="273"/>
      <c r="AE264" s="30"/>
      <c r="AF264" s="30"/>
      <c r="AG264" s="30"/>
      <c r="AH264" s="30"/>
      <c r="AI264" s="30"/>
      <c r="AJ264" s="30"/>
      <c r="AK264" s="30"/>
    </row>
    <row r="265" spans="1:37" s="23" customFormat="1" ht="15.75" customHeight="1">
      <c r="A265" s="180" t="str">
        <f t="shared" si="13"/>
        <v/>
      </c>
      <c r="B265" s="165"/>
      <c r="G265" s="265">
        <f t="shared" si="14"/>
        <v>7</v>
      </c>
      <c r="H265" s="266"/>
      <c r="I265" s="266"/>
      <c r="J265" s="271">
        <f t="shared" si="15"/>
        <v>16957.3086</v>
      </c>
      <c r="K265" s="267"/>
      <c r="L265" s="267"/>
      <c r="M265" s="267"/>
      <c r="N265" s="267">
        <f t="shared" si="16"/>
        <v>16957.3086</v>
      </c>
      <c r="O265" s="267"/>
      <c r="P265" s="267"/>
      <c r="Q265" s="268"/>
      <c r="R265" s="278">
        <f t="shared" si="19"/>
        <v>1.5</v>
      </c>
      <c r="S265" s="220"/>
      <c r="T265" s="279"/>
      <c r="U265" s="282">
        <f t="shared" si="17"/>
        <v>25440</v>
      </c>
      <c r="V265" s="283"/>
      <c r="W265" s="272"/>
      <c r="X265" s="272"/>
      <c r="Y265" s="272"/>
      <c r="Z265" s="272">
        <f t="shared" si="18"/>
        <v>25440</v>
      </c>
      <c r="AA265" s="272"/>
      <c r="AB265" s="272"/>
      <c r="AC265" s="272"/>
      <c r="AD265" s="273"/>
      <c r="AE265" s="30"/>
      <c r="AF265" s="30"/>
      <c r="AG265" s="30"/>
      <c r="AH265" s="30"/>
      <c r="AI265" s="30"/>
      <c r="AJ265" s="30"/>
      <c r="AK265" s="30"/>
    </row>
    <row r="266" spans="1:37" s="23" customFormat="1" ht="15.75" customHeight="1">
      <c r="A266" s="180" t="str">
        <f t="shared" si="13"/>
        <v/>
      </c>
      <c r="B266" s="165"/>
      <c r="G266" s="265">
        <f t="shared" si="14"/>
        <v>8</v>
      </c>
      <c r="H266" s="266"/>
      <c r="I266" s="266"/>
      <c r="J266" s="271">
        <f t="shared" si="15"/>
        <v>8058.0006000000003</v>
      </c>
      <c r="K266" s="267"/>
      <c r="L266" s="267"/>
      <c r="M266" s="267"/>
      <c r="N266" s="267">
        <f t="shared" si="16"/>
        <v>8058.0006000000003</v>
      </c>
      <c r="O266" s="267"/>
      <c r="P266" s="267"/>
      <c r="Q266" s="268"/>
      <c r="R266" s="278">
        <f t="shared" si="19"/>
        <v>1.5</v>
      </c>
      <c r="S266" s="220"/>
      <c r="T266" s="279"/>
      <c r="U266" s="282">
        <f t="shared" si="17"/>
        <v>12090</v>
      </c>
      <c r="V266" s="283"/>
      <c r="W266" s="272"/>
      <c r="X266" s="272"/>
      <c r="Y266" s="272"/>
      <c r="Z266" s="272">
        <f t="shared" si="18"/>
        <v>12090</v>
      </c>
      <c r="AA266" s="272"/>
      <c r="AB266" s="272"/>
      <c r="AC266" s="272"/>
      <c r="AD266" s="273"/>
      <c r="AE266" s="30"/>
      <c r="AF266" s="30"/>
      <c r="AG266" s="30"/>
      <c r="AH266" s="30"/>
      <c r="AI266" s="30"/>
      <c r="AJ266" s="30"/>
      <c r="AK266" s="30"/>
    </row>
    <row r="267" spans="1:37" s="23" customFormat="1" ht="15.75" customHeight="1">
      <c r="A267" s="180" t="str">
        <f t="shared" si="13"/>
        <v/>
      </c>
      <c r="B267" s="165"/>
      <c r="G267" s="265">
        <f t="shared" si="14"/>
        <v>9</v>
      </c>
      <c r="H267" s="266"/>
      <c r="I267" s="266"/>
      <c r="J267" s="271">
        <f t="shared" si="15"/>
        <v>13131.586800000001</v>
      </c>
      <c r="K267" s="267"/>
      <c r="L267" s="267"/>
      <c r="M267" s="267"/>
      <c r="N267" s="267">
        <f t="shared" si="16"/>
        <v>13131.586800000001</v>
      </c>
      <c r="O267" s="267"/>
      <c r="P267" s="267"/>
      <c r="Q267" s="268"/>
      <c r="R267" s="278">
        <f t="shared" si="19"/>
        <v>1.5</v>
      </c>
      <c r="S267" s="220"/>
      <c r="T267" s="279"/>
      <c r="U267" s="282">
        <f t="shared" si="17"/>
        <v>19700</v>
      </c>
      <c r="V267" s="283"/>
      <c r="W267" s="272"/>
      <c r="X267" s="272"/>
      <c r="Y267" s="272"/>
      <c r="Z267" s="272">
        <f t="shared" si="18"/>
        <v>19700</v>
      </c>
      <c r="AA267" s="272"/>
      <c r="AB267" s="272"/>
      <c r="AC267" s="272"/>
      <c r="AD267" s="273"/>
      <c r="AE267" s="30"/>
      <c r="AF267" s="30"/>
      <c r="AG267" s="30"/>
      <c r="AH267" s="30"/>
      <c r="AI267" s="30"/>
      <c r="AJ267" s="30"/>
      <c r="AK267" s="30"/>
    </row>
    <row r="268" spans="1:37" s="23" customFormat="1" ht="15.75" customHeight="1">
      <c r="A268" s="180" t="str">
        <f t="shared" si="13"/>
        <v/>
      </c>
      <c r="B268" s="165"/>
      <c r="G268" s="265">
        <f t="shared" si="14"/>
        <v>10</v>
      </c>
      <c r="H268" s="266"/>
      <c r="I268" s="266"/>
      <c r="J268" s="271">
        <f t="shared" si="15"/>
        <v>9441.9287999999997</v>
      </c>
      <c r="K268" s="267"/>
      <c r="L268" s="267"/>
      <c r="M268" s="267"/>
      <c r="N268" s="267">
        <f t="shared" si="16"/>
        <v>9441.9287999999997</v>
      </c>
      <c r="O268" s="267"/>
      <c r="P268" s="267"/>
      <c r="Q268" s="268"/>
      <c r="R268" s="278">
        <f t="shared" si="19"/>
        <v>1.5</v>
      </c>
      <c r="S268" s="220"/>
      <c r="T268" s="279"/>
      <c r="U268" s="282">
        <f t="shared" si="17"/>
        <v>14160</v>
      </c>
      <c r="V268" s="283"/>
      <c r="W268" s="272"/>
      <c r="X268" s="272"/>
      <c r="Y268" s="272"/>
      <c r="Z268" s="272">
        <f t="shared" si="18"/>
        <v>14160</v>
      </c>
      <c r="AA268" s="272"/>
      <c r="AB268" s="272"/>
      <c r="AC268" s="272"/>
      <c r="AD268" s="273"/>
      <c r="AE268" s="30"/>
      <c r="AF268" s="30"/>
      <c r="AG268" s="30"/>
      <c r="AH268" s="30"/>
      <c r="AI268" s="30"/>
      <c r="AJ268" s="30"/>
      <c r="AK268" s="30"/>
    </row>
    <row r="269" spans="1:37" s="23" customFormat="1" ht="15.75" customHeight="1">
      <c r="A269" s="180" t="str">
        <f t="shared" si="13"/>
        <v/>
      </c>
      <c r="B269" s="165"/>
      <c r="G269" s="265">
        <f t="shared" si="14"/>
        <v>11</v>
      </c>
      <c r="H269" s="266"/>
      <c r="I269" s="266"/>
      <c r="J269" s="271">
        <f t="shared" si="15"/>
        <v>13131.586800000001</v>
      </c>
      <c r="K269" s="267"/>
      <c r="L269" s="267"/>
      <c r="M269" s="267"/>
      <c r="N269" s="267">
        <f t="shared" si="16"/>
        <v>13131.586800000001</v>
      </c>
      <c r="O269" s="267"/>
      <c r="P269" s="267"/>
      <c r="Q269" s="268"/>
      <c r="R269" s="278">
        <f t="shared" si="19"/>
        <v>1.5</v>
      </c>
      <c r="S269" s="220"/>
      <c r="T269" s="279"/>
      <c r="U269" s="282">
        <f t="shared" si="17"/>
        <v>19700</v>
      </c>
      <c r="V269" s="283"/>
      <c r="W269" s="272"/>
      <c r="X269" s="272"/>
      <c r="Y269" s="272"/>
      <c r="Z269" s="272">
        <f t="shared" si="18"/>
        <v>19700</v>
      </c>
      <c r="AA269" s="272"/>
      <c r="AB269" s="272"/>
      <c r="AC269" s="272"/>
      <c r="AD269" s="273"/>
      <c r="AE269" s="30"/>
      <c r="AF269" s="30"/>
      <c r="AG269" s="30"/>
      <c r="AH269" s="30"/>
      <c r="AI269" s="30"/>
      <c r="AJ269" s="30"/>
      <c r="AK269" s="30"/>
    </row>
    <row r="270" spans="1:37" s="23" customFormat="1" ht="15.75" customHeight="1">
      <c r="A270" s="180" t="str">
        <f t="shared" si="13"/>
        <v/>
      </c>
      <c r="B270" s="165"/>
      <c r="G270" s="265">
        <f t="shared" si="14"/>
        <v>12</v>
      </c>
      <c r="H270" s="266"/>
      <c r="I270" s="266"/>
      <c r="J270" s="271">
        <f t="shared" si="15"/>
        <v>8899.3080000000009</v>
      </c>
      <c r="K270" s="267"/>
      <c r="L270" s="267"/>
      <c r="M270" s="267"/>
      <c r="N270" s="267">
        <f t="shared" si="16"/>
        <v>8899.3080000000009</v>
      </c>
      <c r="O270" s="267"/>
      <c r="P270" s="267"/>
      <c r="Q270" s="268"/>
      <c r="R270" s="278">
        <f t="shared" si="19"/>
        <v>1.5</v>
      </c>
      <c r="S270" s="220"/>
      <c r="T270" s="279"/>
      <c r="U270" s="282">
        <f t="shared" si="17"/>
        <v>13350</v>
      </c>
      <c r="V270" s="283"/>
      <c r="W270" s="272"/>
      <c r="X270" s="272"/>
      <c r="Y270" s="272"/>
      <c r="Z270" s="272">
        <f t="shared" si="18"/>
        <v>13350</v>
      </c>
      <c r="AA270" s="272"/>
      <c r="AB270" s="272"/>
      <c r="AC270" s="272"/>
      <c r="AD270" s="273"/>
      <c r="AE270" s="30"/>
      <c r="AF270" s="30"/>
      <c r="AG270" s="30"/>
      <c r="AH270" s="30"/>
      <c r="AI270" s="30"/>
      <c r="AJ270" s="30"/>
      <c r="AK270" s="30"/>
    </row>
    <row r="271" spans="1:37" s="23" customFormat="1" ht="15.75" hidden="1" customHeight="1">
      <c r="A271" s="180" t="str">
        <f t="shared" si="13"/>
        <v>×</v>
      </c>
      <c r="B271" s="165"/>
      <c r="G271" s="265" t="str">
        <f t="shared" si="14"/>
        <v/>
      </c>
      <c r="H271" s="266"/>
      <c r="I271" s="266"/>
      <c r="J271" s="271" t="str">
        <f t="shared" si="15"/>
        <v/>
      </c>
      <c r="K271" s="267"/>
      <c r="L271" s="267"/>
      <c r="M271" s="267"/>
      <c r="N271" s="267" t="str">
        <f t="shared" si="16"/>
        <v/>
      </c>
      <c r="O271" s="267"/>
      <c r="P271" s="267"/>
      <c r="Q271" s="268"/>
      <c r="R271" s="278">
        <f t="shared" si="19"/>
        <v>1.5</v>
      </c>
      <c r="S271" s="220"/>
      <c r="T271" s="279"/>
      <c r="U271" s="282" t="str">
        <f t="shared" si="17"/>
        <v/>
      </c>
      <c r="V271" s="283"/>
      <c r="W271" s="272"/>
      <c r="X271" s="272"/>
      <c r="Y271" s="272"/>
      <c r="Z271" s="272" t="str">
        <f t="shared" si="18"/>
        <v/>
      </c>
      <c r="AA271" s="272"/>
      <c r="AB271" s="272"/>
      <c r="AC271" s="272"/>
      <c r="AD271" s="273"/>
      <c r="AE271" s="30"/>
      <c r="AF271" s="30"/>
      <c r="AG271" s="30"/>
      <c r="AH271" s="30"/>
      <c r="AI271" s="30"/>
      <c r="AJ271" s="30"/>
      <c r="AK271" s="30"/>
    </row>
    <row r="272" spans="1:37" s="23" customFormat="1" ht="15.75" hidden="1" customHeight="1">
      <c r="A272" s="180" t="str">
        <f t="shared" si="13"/>
        <v>×</v>
      </c>
      <c r="B272" s="165"/>
      <c r="G272" s="265" t="str">
        <f t="shared" si="14"/>
        <v/>
      </c>
      <c r="H272" s="266"/>
      <c r="I272" s="266"/>
      <c r="J272" s="271" t="str">
        <f t="shared" si="15"/>
        <v/>
      </c>
      <c r="K272" s="267"/>
      <c r="L272" s="267"/>
      <c r="M272" s="267"/>
      <c r="N272" s="267" t="str">
        <f t="shared" si="16"/>
        <v/>
      </c>
      <c r="O272" s="267"/>
      <c r="P272" s="267"/>
      <c r="Q272" s="268"/>
      <c r="R272" s="278">
        <f t="shared" si="19"/>
        <v>1.5</v>
      </c>
      <c r="S272" s="220"/>
      <c r="T272" s="279"/>
      <c r="U272" s="282" t="str">
        <f t="shared" si="17"/>
        <v/>
      </c>
      <c r="V272" s="283"/>
      <c r="W272" s="272"/>
      <c r="X272" s="272"/>
      <c r="Y272" s="272"/>
      <c r="Z272" s="272" t="str">
        <f t="shared" si="18"/>
        <v/>
      </c>
      <c r="AA272" s="272"/>
      <c r="AB272" s="272"/>
      <c r="AC272" s="272"/>
      <c r="AD272" s="273"/>
      <c r="AE272" s="30"/>
      <c r="AF272" s="30"/>
      <c r="AG272" s="30"/>
      <c r="AH272" s="30"/>
      <c r="AI272" s="30"/>
      <c r="AJ272" s="30"/>
      <c r="AK272" s="30"/>
    </row>
    <row r="273" spans="1:89" s="23" customFormat="1" ht="15.75" hidden="1" customHeight="1">
      <c r="A273" s="180" t="str">
        <f t="shared" si="13"/>
        <v>×</v>
      </c>
      <c r="B273" s="165"/>
      <c r="G273" s="265" t="str">
        <f t="shared" si="14"/>
        <v/>
      </c>
      <c r="H273" s="266"/>
      <c r="I273" s="266"/>
      <c r="J273" s="271" t="str">
        <f t="shared" si="15"/>
        <v/>
      </c>
      <c r="K273" s="267"/>
      <c r="L273" s="267"/>
      <c r="M273" s="267"/>
      <c r="N273" s="267" t="str">
        <f t="shared" si="16"/>
        <v/>
      </c>
      <c r="O273" s="267"/>
      <c r="P273" s="267"/>
      <c r="Q273" s="268"/>
      <c r="R273" s="278">
        <f t="shared" si="19"/>
        <v>1.5</v>
      </c>
      <c r="S273" s="220"/>
      <c r="T273" s="279"/>
      <c r="U273" s="282" t="str">
        <f t="shared" si="17"/>
        <v/>
      </c>
      <c r="V273" s="283"/>
      <c r="W273" s="272"/>
      <c r="X273" s="272"/>
      <c r="Y273" s="272"/>
      <c r="Z273" s="272" t="str">
        <f t="shared" si="18"/>
        <v/>
      </c>
      <c r="AA273" s="272"/>
      <c r="AB273" s="272"/>
      <c r="AC273" s="272"/>
      <c r="AD273" s="273"/>
      <c r="AE273" s="30"/>
      <c r="AF273" s="30"/>
      <c r="AG273" s="30"/>
      <c r="AH273" s="30"/>
      <c r="AI273" s="30"/>
      <c r="AJ273" s="30"/>
      <c r="AK273" s="30"/>
    </row>
    <row r="274" spans="1:89" s="23" customFormat="1" ht="15.75" hidden="1" customHeight="1">
      <c r="A274" s="180" t="str">
        <f t="shared" si="13"/>
        <v>×</v>
      </c>
      <c r="B274" s="165"/>
      <c r="G274" s="265" t="str">
        <f t="shared" si="14"/>
        <v/>
      </c>
      <c r="H274" s="266"/>
      <c r="I274" s="266"/>
      <c r="J274" s="271" t="str">
        <f t="shared" si="15"/>
        <v/>
      </c>
      <c r="K274" s="267"/>
      <c r="L274" s="267"/>
      <c r="M274" s="267"/>
      <c r="N274" s="267" t="str">
        <f t="shared" si="16"/>
        <v/>
      </c>
      <c r="O274" s="267"/>
      <c r="P274" s="267"/>
      <c r="Q274" s="268"/>
      <c r="R274" s="278">
        <f t="shared" si="19"/>
        <v>1.5</v>
      </c>
      <c r="S274" s="220"/>
      <c r="T274" s="279"/>
      <c r="U274" s="282" t="str">
        <f t="shared" si="17"/>
        <v/>
      </c>
      <c r="V274" s="283"/>
      <c r="W274" s="272"/>
      <c r="X274" s="272"/>
      <c r="Y274" s="272"/>
      <c r="Z274" s="272" t="str">
        <f t="shared" si="18"/>
        <v/>
      </c>
      <c r="AA274" s="272"/>
      <c r="AB274" s="272"/>
      <c r="AC274" s="272"/>
      <c r="AD274" s="273"/>
      <c r="AE274" s="30"/>
      <c r="AF274" s="30"/>
      <c r="AG274" s="30"/>
      <c r="AH274" s="30"/>
      <c r="AI274" s="30"/>
      <c r="AJ274" s="30"/>
      <c r="AK274" s="30"/>
    </row>
    <row r="275" spans="1:89" s="23" customFormat="1" ht="15.75" hidden="1" customHeight="1">
      <c r="A275" s="180" t="str">
        <f t="shared" si="13"/>
        <v>×</v>
      </c>
      <c r="B275" s="165"/>
      <c r="G275" s="269" t="str">
        <f t="shared" si="14"/>
        <v/>
      </c>
      <c r="H275" s="270"/>
      <c r="I275" s="270"/>
      <c r="J275" s="284" t="str">
        <f t="shared" si="15"/>
        <v/>
      </c>
      <c r="K275" s="276"/>
      <c r="L275" s="276"/>
      <c r="M275" s="276"/>
      <c r="N275" s="276" t="str">
        <f t="shared" si="16"/>
        <v/>
      </c>
      <c r="O275" s="276"/>
      <c r="P275" s="276"/>
      <c r="Q275" s="277"/>
      <c r="R275" s="280">
        <f t="shared" si="19"/>
        <v>1.5</v>
      </c>
      <c r="S275" s="249"/>
      <c r="T275" s="281"/>
      <c r="U275" s="285" t="str">
        <f t="shared" si="17"/>
        <v/>
      </c>
      <c r="V275" s="286"/>
      <c r="W275" s="274"/>
      <c r="X275" s="274"/>
      <c r="Y275" s="274"/>
      <c r="Z275" s="274" t="str">
        <f t="shared" si="18"/>
        <v/>
      </c>
      <c r="AA275" s="274"/>
      <c r="AB275" s="274"/>
      <c r="AC275" s="274"/>
      <c r="AD275" s="275"/>
      <c r="AE275" s="30"/>
      <c r="AF275" s="30"/>
      <c r="AG275" s="30"/>
      <c r="AH275" s="30"/>
      <c r="AI275" s="30"/>
      <c r="AJ275" s="30"/>
      <c r="AK275" s="30"/>
    </row>
    <row r="276" spans="1:89" s="23" customFormat="1" ht="15.75" customHeight="1">
      <c r="B276" s="165" t="s">
        <v>588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9" t="s">
        <v>77</v>
      </c>
      <c r="H279" s="245"/>
      <c r="I279" s="245"/>
      <c r="J279" s="400" t="s">
        <v>413</v>
      </c>
      <c r="K279" s="258"/>
      <c r="L279" s="258"/>
      <c r="M279" s="258"/>
      <c r="N279" s="245" t="s">
        <v>414</v>
      </c>
      <c r="O279" s="258"/>
      <c r="P279" s="258"/>
      <c r="Q279" s="397"/>
      <c r="R279" s="400" t="s">
        <v>192</v>
      </c>
      <c r="S279" s="245"/>
      <c r="T279" s="415"/>
      <c r="U279" s="328" t="s">
        <v>419</v>
      </c>
      <c r="V279" s="329"/>
      <c r="W279" s="329"/>
      <c r="X279" s="329"/>
      <c r="Y279" s="330"/>
      <c r="Z279" s="419" t="s">
        <v>420</v>
      </c>
      <c r="AA279" s="329"/>
      <c r="AB279" s="329"/>
      <c r="AC279" s="329"/>
      <c r="AD279" s="32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3"/>
      <c r="H280" s="355"/>
      <c r="I280" s="355"/>
      <c r="J280" s="401"/>
      <c r="K280" s="230"/>
      <c r="L280" s="230"/>
      <c r="M280" s="230"/>
      <c r="N280" s="355"/>
      <c r="O280" s="230"/>
      <c r="P280" s="230"/>
      <c r="Q280" s="398"/>
      <c r="R280" s="401"/>
      <c r="S280" s="355"/>
      <c r="T280" s="416"/>
      <c r="U280" s="331"/>
      <c r="V280" s="332"/>
      <c r="W280" s="332"/>
      <c r="X280" s="332"/>
      <c r="Y280" s="333"/>
      <c r="Z280" s="420"/>
      <c r="AA280" s="332"/>
      <c r="AB280" s="332"/>
      <c r="AC280" s="332"/>
      <c r="AD280" s="332"/>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300"/>
      <c r="H281" s="246"/>
      <c r="I281" s="246"/>
      <c r="J281" s="402"/>
      <c r="K281" s="260"/>
      <c r="L281" s="260"/>
      <c r="M281" s="260"/>
      <c r="N281" s="260"/>
      <c r="O281" s="260"/>
      <c r="P281" s="260"/>
      <c r="Q281" s="399"/>
      <c r="R281" s="417"/>
      <c r="S281" s="246"/>
      <c r="T281" s="418"/>
      <c r="U281" s="334"/>
      <c r="V281" s="335"/>
      <c r="W281" s="335"/>
      <c r="X281" s="335"/>
      <c r="Y281" s="287"/>
      <c r="Z281" s="421"/>
      <c r="AA281" s="335"/>
      <c r="AB281" s="335"/>
      <c r="AC281" s="335"/>
      <c r="AD281" s="335"/>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04">
        <f t="shared" ref="G282:G297" si="21">G260</f>
        <v>2</v>
      </c>
      <c r="H282" s="226"/>
      <c r="I282" s="226"/>
      <c r="J282" s="426">
        <f t="shared" ref="J282:J297" si="22">IF(X157="","",X157*AE$214)</f>
        <v>2007.8604</v>
      </c>
      <c r="K282" s="326"/>
      <c r="L282" s="326"/>
      <c r="M282" s="326"/>
      <c r="N282" s="326">
        <f t="shared" ref="N282:N297" si="23">IF(X157="","",X157*AE$215)</f>
        <v>2007.8604</v>
      </c>
      <c r="O282" s="326"/>
      <c r="P282" s="326"/>
      <c r="Q282" s="327"/>
      <c r="R282" s="408">
        <f>S252</f>
        <v>1.5</v>
      </c>
      <c r="S282" s="409"/>
      <c r="T282" s="410"/>
      <c r="U282" s="411">
        <f>IF(J282="","",ROUND(J282*R282,-1))</f>
        <v>3010</v>
      </c>
      <c r="V282" s="412"/>
      <c r="W282" s="413"/>
      <c r="X282" s="413"/>
      <c r="Y282" s="413"/>
      <c r="Z282" s="413">
        <f>IF(N282="","",ROUND(N282*R282,-1))</f>
        <v>3010</v>
      </c>
      <c r="AA282" s="413"/>
      <c r="AB282" s="413"/>
      <c r="AC282" s="413"/>
      <c r="AD282" s="425"/>
      <c r="AI282" s="30"/>
      <c r="AJ282" s="30"/>
      <c r="AK282" s="30"/>
      <c r="AL282" s="30"/>
      <c r="CH282" s="30"/>
      <c r="CI282" s="30"/>
      <c r="CJ282" s="30"/>
      <c r="CK282" s="30"/>
    </row>
    <row r="283" spans="1:89" s="23" customFormat="1" ht="15.75" customHeight="1">
      <c r="A283" s="180" t="str">
        <f t="shared" si="20"/>
        <v/>
      </c>
      <c r="B283" s="165"/>
      <c r="G283" s="265">
        <f t="shared" si="21"/>
        <v>3</v>
      </c>
      <c r="H283" s="266"/>
      <c r="I283" s="266"/>
      <c r="J283" s="271">
        <f t="shared" si="22"/>
        <v>1682.2062000000001</v>
      </c>
      <c r="K283" s="267"/>
      <c r="L283" s="267"/>
      <c r="M283" s="267"/>
      <c r="N283" s="267">
        <f t="shared" si="23"/>
        <v>1682.2062000000001</v>
      </c>
      <c r="O283" s="267"/>
      <c r="P283" s="267"/>
      <c r="Q283" s="268"/>
      <c r="R283" s="278">
        <f>R282</f>
        <v>1.5</v>
      </c>
      <c r="S283" s="220"/>
      <c r="T283" s="279"/>
      <c r="U283" s="282">
        <f t="shared" ref="U283:U297" si="24">IF(J283="","",ROUND(J283*R283,-1))</f>
        <v>2520</v>
      </c>
      <c r="V283" s="283"/>
      <c r="W283" s="272"/>
      <c r="X283" s="272"/>
      <c r="Y283" s="272"/>
      <c r="Z283" s="272">
        <f t="shared" ref="Z283:Z297" si="25">IF(N283="","",ROUND(N283*R283,-1))</f>
        <v>2520</v>
      </c>
      <c r="AA283" s="272"/>
      <c r="AB283" s="272"/>
      <c r="AC283" s="272"/>
      <c r="AD283" s="273"/>
      <c r="AI283" s="30"/>
      <c r="AJ283" s="30"/>
      <c r="AK283" s="30"/>
      <c r="AL283" s="30"/>
      <c r="CH283" s="30"/>
      <c r="CI283" s="30"/>
      <c r="CJ283" s="30"/>
      <c r="CK283" s="30"/>
    </row>
    <row r="284" spans="1:89" s="23" customFormat="1" ht="15.75" customHeight="1">
      <c r="A284" s="180" t="str">
        <f t="shared" si="20"/>
        <v/>
      </c>
      <c r="B284" s="165"/>
      <c r="G284" s="265">
        <f t="shared" si="21"/>
        <v>4</v>
      </c>
      <c r="H284" s="266"/>
      <c r="I284" s="266"/>
      <c r="J284" s="271">
        <f t="shared" si="22"/>
        <v>5154.8976000000002</v>
      </c>
      <c r="K284" s="267"/>
      <c r="L284" s="267"/>
      <c r="M284" s="267"/>
      <c r="N284" s="267">
        <f t="shared" si="23"/>
        <v>5154.8976000000002</v>
      </c>
      <c r="O284" s="267"/>
      <c r="P284" s="267"/>
      <c r="Q284" s="268"/>
      <c r="R284" s="278">
        <f t="shared" ref="R284:R297" si="26">R283</f>
        <v>1.5</v>
      </c>
      <c r="S284" s="220"/>
      <c r="T284" s="279"/>
      <c r="U284" s="282">
        <f t="shared" si="24"/>
        <v>7730</v>
      </c>
      <c r="V284" s="283"/>
      <c r="W284" s="272"/>
      <c r="X284" s="272"/>
      <c r="Y284" s="272"/>
      <c r="Z284" s="272">
        <f t="shared" si="25"/>
        <v>7730</v>
      </c>
      <c r="AA284" s="272"/>
      <c r="AB284" s="272"/>
      <c r="AC284" s="272"/>
      <c r="AD284" s="273"/>
      <c r="AH284" s="30"/>
      <c r="AI284" s="30"/>
      <c r="AJ284" s="30"/>
      <c r="AK284" s="30"/>
      <c r="CG284" s="30"/>
      <c r="CH284" s="30"/>
      <c r="CI284" s="30"/>
      <c r="CJ284" s="30"/>
    </row>
    <row r="285" spans="1:89" s="23" customFormat="1" ht="15.75" customHeight="1">
      <c r="A285" s="180" t="str">
        <f t="shared" si="20"/>
        <v/>
      </c>
      <c r="B285" s="165"/>
      <c r="G285" s="265">
        <f t="shared" si="21"/>
        <v>5</v>
      </c>
      <c r="H285" s="266"/>
      <c r="I285" s="266"/>
      <c r="J285" s="271">
        <f t="shared" si="22"/>
        <v>5154.8976000000002</v>
      </c>
      <c r="K285" s="267"/>
      <c r="L285" s="267"/>
      <c r="M285" s="267"/>
      <c r="N285" s="267">
        <f t="shared" si="23"/>
        <v>5154.8976000000002</v>
      </c>
      <c r="O285" s="267"/>
      <c r="P285" s="267"/>
      <c r="Q285" s="268"/>
      <c r="R285" s="278">
        <f t="shared" si="26"/>
        <v>1.5</v>
      </c>
      <c r="S285" s="220"/>
      <c r="T285" s="279"/>
      <c r="U285" s="282">
        <f t="shared" si="24"/>
        <v>7730</v>
      </c>
      <c r="V285" s="283"/>
      <c r="W285" s="272"/>
      <c r="X285" s="272"/>
      <c r="Y285" s="272"/>
      <c r="Z285" s="272">
        <f t="shared" si="25"/>
        <v>7730</v>
      </c>
      <c r="AA285" s="272"/>
      <c r="AB285" s="272"/>
      <c r="AC285" s="272"/>
      <c r="AD285" s="273"/>
      <c r="AH285" s="30"/>
      <c r="AI285" s="30"/>
      <c r="AJ285" s="30"/>
      <c r="AK285" s="30"/>
      <c r="CG285" s="30"/>
      <c r="CH285" s="30"/>
      <c r="CI285" s="30"/>
      <c r="CJ285" s="30"/>
    </row>
    <row r="286" spans="1:89" s="23" customFormat="1" ht="15.75" customHeight="1">
      <c r="A286" s="180" t="str">
        <f t="shared" si="20"/>
        <v/>
      </c>
      <c r="B286" s="165"/>
      <c r="G286" s="265">
        <f t="shared" si="21"/>
        <v>6</v>
      </c>
      <c r="H286" s="266"/>
      <c r="I286" s="266"/>
      <c r="J286" s="271">
        <f t="shared" si="22"/>
        <v>5154.8976000000002</v>
      </c>
      <c r="K286" s="267"/>
      <c r="L286" s="267"/>
      <c r="M286" s="267"/>
      <c r="N286" s="267">
        <f t="shared" si="23"/>
        <v>5154.8976000000002</v>
      </c>
      <c r="O286" s="267"/>
      <c r="P286" s="267"/>
      <c r="Q286" s="268"/>
      <c r="R286" s="278">
        <f t="shared" si="26"/>
        <v>1.5</v>
      </c>
      <c r="S286" s="220"/>
      <c r="T286" s="279"/>
      <c r="U286" s="282">
        <f t="shared" si="24"/>
        <v>7730</v>
      </c>
      <c r="V286" s="283"/>
      <c r="W286" s="272"/>
      <c r="X286" s="272"/>
      <c r="Y286" s="272"/>
      <c r="Z286" s="272">
        <f t="shared" si="25"/>
        <v>7730</v>
      </c>
      <c r="AA286" s="272"/>
      <c r="AB286" s="272"/>
      <c r="AC286" s="272"/>
      <c r="AD286" s="273"/>
      <c r="AH286" s="30"/>
      <c r="AI286" s="30"/>
      <c r="AJ286" s="30"/>
      <c r="AK286" s="30"/>
      <c r="CG286" s="30"/>
      <c r="CH286" s="30"/>
      <c r="CI286" s="30"/>
      <c r="CJ286" s="30"/>
    </row>
    <row r="287" spans="1:89" s="23" customFormat="1" ht="15.75" customHeight="1">
      <c r="A287" s="180" t="str">
        <f t="shared" si="20"/>
        <v/>
      </c>
      <c r="B287" s="165"/>
      <c r="G287" s="265">
        <f t="shared" si="21"/>
        <v>7</v>
      </c>
      <c r="H287" s="266"/>
      <c r="I287" s="266"/>
      <c r="J287" s="271">
        <f t="shared" si="22"/>
        <v>33914.208599999998</v>
      </c>
      <c r="K287" s="267"/>
      <c r="L287" s="267"/>
      <c r="M287" s="267"/>
      <c r="N287" s="267">
        <f t="shared" si="23"/>
        <v>33914.208599999998</v>
      </c>
      <c r="O287" s="267"/>
      <c r="P287" s="267"/>
      <c r="Q287" s="268"/>
      <c r="R287" s="278">
        <f t="shared" si="26"/>
        <v>1.5</v>
      </c>
      <c r="S287" s="220"/>
      <c r="T287" s="279"/>
      <c r="U287" s="282">
        <f t="shared" si="24"/>
        <v>50870</v>
      </c>
      <c r="V287" s="283"/>
      <c r="W287" s="272"/>
      <c r="X287" s="272"/>
      <c r="Y287" s="272"/>
      <c r="Z287" s="272">
        <f t="shared" si="25"/>
        <v>50870</v>
      </c>
      <c r="AA287" s="272"/>
      <c r="AB287" s="272"/>
      <c r="AC287" s="272"/>
      <c r="AD287" s="273"/>
      <c r="AH287" s="30"/>
      <c r="AI287" s="30"/>
      <c r="AJ287" s="30"/>
      <c r="AK287" s="30"/>
      <c r="CG287" s="30"/>
      <c r="CH287" s="30"/>
      <c r="CI287" s="30"/>
      <c r="CJ287" s="30"/>
    </row>
    <row r="288" spans="1:89" s="23" customFormat="1" ht="15.75" customHeight="1">
      <c r="A288" s="180" t="str">
        <f t="shared" si="20"/>
        <v/>
      </c>
      <c r="B288" s="165"/>
      <c r="G288" s="265">
        <f t="shared" si="21"/>
        <v>8</v>
      </c>
      <c r="H288" s="266"/>
      <c r="I288" s="266"/>
      <c r="J288" s="271">
        <f t="shared" si="22"/>
        <v>16116.001200000001</v>
      </c>
      <c r="K288" s="267"/>
      <c r="L288" s="267"/>
      <c r="M288" s="267"/>
      <c r="N288" s="267">
        <f t="shared" si="23"/>
        <v>16116.001200000001</v>
      </c>
      <c r="O288" s="267"/>
      <c r="P288" s="267"/>
      <c r="Q288" s="268"/>
      <c r="R288" s="278">
        <f t="shared" si="26"/>
        <v>1.5</v>
      </c>
      <c r="S288" s="220"/>
      <c r="T288" s="279"/>
      <c r="U288" s="282">
        <f t="shared" si="24"/>
        <v>24170</v>
      </c>
      <c r="V288" s="283"/>
      <c r="W288" s="272"/>
      <c r="X288" s="272"/>
      <c r="Y288" s="272"/>
      <c r="Z288" s="272">
        <f t="shared" si="25"/>
        <v>24170</v>
      </c>
      <c r="AA288" s="272"/>
      <c r="AB288" s="272"/>
      <c r="AC288" s="272"/>
      <c r="AD288" s="273"/>
      <c r="AH288" s="30"/>
      <c r="AI288" s="30"/>
      <c r="AJ288" s="30"/>
      <c r="AK288" s="30"/>
      <c r="CG288" s="30"/>
      <c r="CH288" s="30"/>
      <c r="CI288" s="30"/>
      <c r="CJ288" s="30"/>
    </row>
    <row r="289" spans="1:88" s="23" customFormat="1" ht="15.75" customHeight="1">
      <c r="A289" s="180" t="str">
        <f t="shared" si="20"/>
        <v/>
      </c>
      <c r="B289" s="165"/>
      <c r="G289" s="265">
        <f t="shared" si="21"/>
        <v>9</v>
      </c>
      <c r="H289" s="266"/>
      <c r="I289" s="266"/>
      <c r="J289" s="271">
        <f t="shared" si="22"/>
        <v>26263.173600000002</v>
      </c>
      <c r="K289" s="267"/>
      <c r="L289" s="267"/>
      <c r="M289" s="267"/>
      <c r="N289" s="267">
        <f t="shared" si="23"/>
        <v>26263.173600000002</v>
      </c>
      <c r="O289" s="267"/>
      <c r="P289" s="267"/>
      <c r="Q289" s="268"/>
      <c r="R289" s="278">
        <f t="shared" si="26"/>
        <v>1.5</v>
      </c>
      <c r="S289" s="220"/>
      <c r="T289" s="279"/>
      <c r="U289" s="282">
        <f t="shared" si="24"/>
        <v>39390</v>
      </c>
      <c r="V289" s="283"/>
      <c r="W289" s="272"/>
      <c r="X289" s="272"/>
      <c r="Y289" s="272"/>
      <c r="Z289" s="272">
        <f t="shared" si="25"/>
        <v>39390</v>
      </c>
      <c r="AA289" s="272"/>
      <c r="AB289" s="272"/>
      <c r="AC289" s="272"/>
      <c r="AD289" s="273"/>
      <c r="AH289" s="30"/>
      <c r="AI289" s="30"/>
      <c r="AJ289" s="30"/>
      <c r="AK289" s="30"/>
      <c r="CG289" s="30"/>
      <c r="CH289" s="30"/>
      <c r="CI289" s="30"/>
      <c r="CJ289" s="30"/>
    </row>
    <row r="290" spans="1:88" s="23" customFormat="1" ht="15.75" customHeight="1">
      <c r="A290" s="180" t="str">
        <f t="shared" si="20"/>
        <v/>
      </c>
      <c r="B290" s="165"/>
      <c r="G290" s="265">
        <f t="shared" si="21"/>
        <v>10</v>
      </c>
      <c r="H290" s="266"/>
      <c r="I290" s="266"/>
      <c r="J290" s="271">
        <f t="shared" si="22"/>
        <v>18883.449000000001</v>
      </c>
      <c r="K290" s="267"/>
      <c r="L290" s="267"/>
      <c r="M290" s="267"/>
      <c r="N290" s="267">
        <f t="shared" si="23"/>
        <v>18883.449000000001</v>
      </c>
      <c r="O290" s="267"/>
      <c r="P290" s="267"/>
      <c r="Q290" s="268"/>
      <c r="R290" s="278">
        <f t="shared" si="26"/>
        <v>1.5</v>
      </c>
      <c r="S290" s="220"/>
      <c r="T290" s="279"/>
      <c r="U290" s="282">
        <f t="shared" si="24"/>
        <v>28330</v>
      </c>
      <c r="V290" s="283"/>
      <c r="W290" s="272"/>
      <c r="X290" s="272"/>
      <c r="Y290" s="272"/>
      <c r="Z290" s="272">
        <f t="shared" si="25"/>
        <v>28330</v>
      </c>
      <c r="AA290" s="272"/>
      <c r="AB290" s="272"/>
      <c r="AC290" s="272"/>
      <c r="AD290" s="273"/>
      <c r="AH290" s="30"/>
      <c r="AI290" s="30"/>
      <c r="AJ290" s="30"/>
      <c r="AK290" s="30"/>
      <c r="CG290" s="30"/>
      <c r="CH290" s="30"/>
      <c r="CI290" s="30"/>
      <c r="CJ290" s="30"/>
    </row>
    <row r="291" spans="1:88" s="23" customFormat="1" ht="15.75" customHeight="1">
      <c r="A291" s="180" t="str">
        <f t="shared" si="20"/>
        <v/>
      </c>
      <c r="B291" s="165"/>
      <c r="G291" s="265">
        <f t="shared" si="21"/>
        <v>11</v>
      </c>
      <c r="H291" s="266"/>
      <c r="I291" s="266"/>
      <c r="J291" s="271">
        <f t="shared" si="22"/>
        <v>26263.173600000002</v>
      </c>
      <c r="K291" s="267"/>
      <c r="L291" s="267"/>
      <c r="M291" s="267"/>
      <c r="N291" s="267">
        <f t="shared" si="23"/>
        <v>26263.173600000002</v>
      </c>
      <c r="O291" s="267"/>
      <c r="P291" s="267"/>
      <c r="Q291" s="268"/>
      <c r="R291" s="278">
        <f t="shared" si="26"/>
        <v>1.5</v>
      </c>
      <c r="S291" s="220"/>
      <c r="T291" s="279"/>
      <c r="U291" s="282">
        <f t="shared" si="24"/>
        <v>39390</v>
      </c>
      <c r="V291" s="283"/>
      <c r="W291" s="272"/>
      <c r="X291" s="272"/>
      <c r="Y291" s="272"/>
      <c r="Z291" s="272">
        <f t="shared" si="25"/>
        <v>39390</v>
      </c>
      <c r="AA291" s="272"/>
      <c r="AB291" s="272"/>
      <c r="AC291" s="272"/>
      <c r="AD291" s="273"/>
      <c r="AH291" s="30"/>
      <c r="AI291" s="30"/>
      <c r="AJ291" s="30"/>
      <c r="AK291" s="30"/>
      <c r="CG291" s="30"/>
      <c r="CH291" s="30"/>
      <c r="CI291" s="30"/>
      <c r="CJ291" s="30"/>
    </row>
    <row r="292" spans="1:88" s="23" customFormat="1" ht="15.75" customHeight="1">
      <c r="A292" s="180" t="str">
        <f t="shared" si="20"/>
        <v/>
      </c>
      <c r="B292" s="165"/>
      <c r="G292" s="265">
        <f t="shared" si="21"/>
        <v>12</v>
      </c>
      <c r="H292" s="266"/>
      <c r="I292" s="266"/>
      <c r="J292" s="271">
        <f t="shared" si="22"/>
        <v>17798.207399999999</v>
      </c>
      <c r="K292" s="267"/>
      <c r="L292" s="267"/>
      <c r="M292" s="267"/>
      <c r="N292" s="267">
        <f t="shared" si="23"/>
        <v>17798.207399999999</v>
      </c>
      <c r="O292" s="267"/>
      <c r="P292" s="267"/>
      <c r="Q292" s="268"/>
      <c r="R292" s="278">
        <f t="shared" si="26"/>
        <v>1.5</v>
      </c>
      <c r="S292" s="220"/>
      <c r="T292" s="279"/>
      <c r="U292" s="282">
        <f t="shared" si="24"/>
        <v>26700</v>
      </c>
      <c r="V292" s="283"/>
      <c r="W292" s="272"/>
      <c r="X292" s="272"/>
      <c r="Y292" s="272"/>
      <c r="Z292" s="272">
        <f t="shared" si="25"/>
        <v>26700</v>
      </c>
      <c r="AA292" s="272"/>
      <c r="AB292" s="272"/>
      <c r="AC292" s="272"/>
      <c r="AD292" s="273"/>
      <c r="AH292" s="30"/>
      <c r="AI292" s="30"/>
      <c r="AJ292" s="30"/>
      <c r="AK292" s="30"/>
      <c r="CG292" s="30"/>
      <c r="CH292" s="30"/>
      <c r="CI292" s="30"/>
      <c r="CJ292" s="30"/>
    </row>
    <row r="293" spans="1:88" s="23" customFormat="1" ht="15.75" hidden="1" customHeight="1">
      <c r="A293" s="180" t="str">
        <f t="shared" si="20"/>
        <v>×</v>
      </c>
      <c r="B293" s="165"/>
      <c r="G293" s="265" t="str">
        <f t="shared" si="21"/>
        <v/>
      </c>
      <c r="H293" s="266"/>
      <c r="I293" s="266"/>
      <c r="J293" s="271" t="str">
        <f t="shared" si="22"/>
        <v/>
      </c>
      <c r="K293" s="267"/>
      <c r="L293" s="267"/>
      <c r="M293" s="267"/>
      <c r="N293" s="267" t="str">
        <f t="shared" si="23"/>
        <v/>
      </c>
      <c r="O293" s="267"/>
      <c r="P293" s="267"/>
      <c r="Q293" s="268"/>
      <c r="R293" s="278">
        <f t="shared" si="26"/>
        <v>1.5</v>
      </c>
      <c r="S293" s="220"/>
      <c r="T293" s="279"/>
      <c r="U293" s="282" t="str">
        <f t="shared" si="24"/>
        <v/>
      </c>
      <c r="V293" s="283"/>
      <c r="W293" s="272"/>
      <c r="X293" s="272"/>
      <c r="Y293" s="272"/>
      <c r="Z293" s="272" t="str">
        <f t="shared" si="25"/>
        <v/>
      </c>
      <c r="AA293" s="272"/>
      <c r="AB293" s="272"/>
      <c r="AC293" s="272"/>
      <c r="AD293" s="273"/>
      <c r="AH293" s="30"/>
      <c r="AI293" s="30"/>
      <c r="AJ293" s="30"/>
      <c r="AK293" s="30"/>
      <c r="CG293" s="30"/>
      <c r="CH293" s="30"/>
      <c r="CI293" s="30"/>
      <c r="CJ293" s="30"/>
    </row>
    <row r="294" spans="1:88" s="23" customFormat="1" ht="15.75" hidden="1" customHeight="1">
      <c r="A294" s="180" t="str">
        <f t="shared" si="20"/>
        <v>×</v>
      </c>
      <c r="B294" s="165"/>
      <c r="G294" s="265" t="str">
        <f t="shared" si="21"/>
        <v/>
      </c>
      <c r="H294" s="266"/>
      <c r="I294" s="266"/>
      <c r="J294" s="271" t="str">
        <f t="shared" si="22"/>
        <v/>
      </c>
      <c r="K294" s="267"/>
      <c r="L294" s="267"/>
      <c r="M294" s="267"/>
      <c r="N294" s="267" t="str">
        <f t="shared" si="23"/>
        <v/>
      </c>
      <c r="O294" s="267"/>
      <c r="P294" s="267"/>
      <c r="Q294" s="268"/>
      <c r="R294" s="278">
        <f t="shared" si="26"/>
        <v>1.5</v>
      </c>
      <c r="S294" s="220"/>
      <c r="T294" s="279"/>
      <c r="U294" s="282" t="str">
        <f t="shared" si="24"/>
        <v/>
      </c>
      <c r="V294" s="283"/>
      <c r="W294" s="272"/>
      <c r="X294" s="272"/>
      <c r="Y294" s="272"/>
      <c r="Z294" s="272" t="str">
        <f t="shared" si="25"/>
        <v/>
      </c>
      <c r="AA294" s="272"/>
      <c r="AB294" s="272"/>
      <c r="AC294" s="272"/>
      <c r="AD294" s="273"/>
      <c r="AH294" s="30"/>
      <c r="AI294" s="30"/>
      <c r="AJ294" s="30"/>
      <c r="AK294" s="30"/>
      <c r="CG294" s="30"/>
      <c r="CH294" s="30"/>
      <c r="CI294" s="30"/>
      <c r="CJ294" s="30"/>
    </row>
    <row r="295" spans="1:88" s="23" customFormat="1" ht="15.75" hidden="1" customHeight="1">
      <c r="A295" s="180" t="str">
        <f t="shared" si="20"/>
        <v>×</v>
      </c>
      <c r="B295" s="165"/>
      <c r="G295" s="265" t="str">
        <f t="shared" si="21"/>
        <v/>
      </c>
      <c r="H295" s="266"/>
      <c r="I295" s="266"/>
      <c r="J295" s="271" t="str">
        <f t="shared" si="22"/>
        <v/>
      </c>
      <c r="K295" s="267"/>
      <c r="L295" s="267"/>
      <c r="M295" s="267"/>
      <c r="N295" s="267" t="str">
        <f t="shared" si="23"/>
        <v/>
      </c>
      <c r="O295" s="267"/>
      <c r="P295" s="267"/>
      <c r="Q295" s="268"/>
      <c r="R295" s="278">
        <f t="shared" si="26"/>
        <v>1.5</v>
      </c>
      <c r="S295" s="220"/>
      <c r="T295" s="279"/>
      <c r="U295" s="282" t="str">
        <f t="shared" si="24"/>
        <v/>
      </c>
      <c r="V295" s="283"/>
      <c r="W295" s="272"/>
      <c r="X295" s="272"/>
      <c r="Y295" s="272"/>
      <c r="Z295" s="272" t="str">
        <f t="shared" si="25"/>
        <v/>
      </c>
      <c r="AA295" s="272"/>
      <c r="AB295" s="272"/>
      <c r="AC295" s="272"/>
      <c r="AD295" s="273"/>
      <c r="AH295" s="30"/>
      <c r="AI295" s="30"/>
      <c r="AJ295" s="30"/>
      <c r="AK295" s="30"/>
      <c r="CG295" s="30"/>
      <c r="CH295" s="30"/>
      <c r="CI295" s="30"/>
      <c r="CJ295" s="30"/>
    </row>
    <row r="296" spans="1:88" s="23" customFormat="1" ht="15.75" hidden="1" customHeight="1">
      <c r="A296" s="180" t="str">
        <f t="shared" si="20"/>
        <v>×</v>
      </c>
      <c r="B296" s="165"/>
      <c r="G296" s="265" t="str">
        <f t="shared" si="21"/>
        <v/>
      </c>
      <c r="H296" s="266"/>
      <c r="I296" s="266"/>
      <c r="J296" s="271" t="str">
        <f t="shared" si="22"/>
        <v/>
      </c>
      <c r="K296" s="267"/>
      <c r="L296" s="267"/>
      <c r="M296" s="267"/>
      <c r="N296" s="267" t="str">
        <f t="shared" si="23"/>
        <v/>
      </c>
      <c r="O296" s="267"/>
      <c r="P296" s="267"/>
      <c r="Q296" s="268"/>
      <c r="R296" s="278">
        <f t="shared" si="26"/>
        <v>1.5</v>
      </c>
      <c r="S296" s="220"/>
      <c r="T296" s="279"/>
      <c r="U296" s="282" t="str">
        <f t="shared" si="24"/>
        <v/>
      </c>
      <c r="V296" s="283"/>
      <c r="W296" s="272"/>
      <c r="X296" s="272"/>
      <c r="Y296" s="272"/>
      <c r="Z296" s="272" t="str">
        <f t="shared" si="25"/>
        <v/>
      </c>
      <c r="AA296" s="272"/>
      <c r="AB296" s="272"/>
      <c r="AC296" s="272"/>
      <c r="AD296" s="273"/>
      <c r="AH296" s="30"/>
      <c r="AI296" s="30"/>
      <c r="AJ296" s="30"/>
      <c r="AK296" s="30"/>
      <c r="CG296" s="30"/>
      <c r="CH296" s="30"/>
      <c r="CI296" s="30"/>
      <c r="CJ296" s="30"/>
    </row>
    <row r="297" spans="1:88" s="23" customFormat="1" ht="15.75" hidden="1" customHeight="1">
      <c r="A297" s="181" t="str">
        <f t="shared" si="20"/>
        <v>×</v>
      </c>
      <c r="B297" s="165"/>
      <c r="G297" s="269" t="str">
        <f t="shared" si="21"/>
        <v/>
      </c>
      <c r="H297" s="270"/>
      <c r="I297" s="270"/>
      <c r="J297" s="284" t="str">
        <f t="shared" si="22"/>
        <v/>
      </c>
      <c r="K297" s="276"/>
      <c r="L297" s="276"/>
      <c r="M297" s="276"/>
      <c r="N297" s="276" t="str">
        <f t="shared" si="23"/>
        <v/>
      </c>
      <c r="O297" s="276"/>
      <c r="P297" s="276"/>
      <c r="Q297" s="277"/>
      <c r="R297" s="280">
        <f t="shared" si="26"/>
        <v>1.5</v>
      </c>
      <c r="S297" s="249"/>
      <c r="T297" s="281"/>
      <c r="U297" s="285" t="str">
        <f t="shared" si="24"/>
        <v/>
      </c>
      <c r="V297" s="286"/>
      <c r="W297" s="274"/>
      <c r="X297" s="274"/>
      <c r="Y297" s="274"/>
      <c r="Z297" s="274" t="str">
        <f t="shared" si="25"/>
        <v/>
      </c>
      <c r="AA297" s="274"/>
      <c r="AB297" s="274"/>
      <c r="AC297" s="274"/>
      <c r="AD297" s="275"/>
      <c r="AH297" s="30"/>
      <c r="AI297" s="30"/>
      <c r="AJ297" s="30"/>
      <c r="AK297" s="30"/>
      <c r="CG297" s="30"/>
      <c r="CH297" s="30"/>
      <c r="CI297" s="30"/>
      <c r="CJ297" s="30"/>
    </row>
    <row r="298" spans="1:88" s="23" customFormat="1" ht="15.75" customHeight="1">
      <c r="A298" s="114" t="str">
        <f t="shared" ref="A298:A303" si="27">IF(液状化L1の有無="","","×")</f>
        <v/>
      </c>
      <c r="B298" s="165" t="s">
        <v>588</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27"/>
        <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customHeight="1">
      <c r="A300" s="114" t="str">
        <f t="shared" si="27"/>
        <v/>
      </c>
      <c r="B300" s="165"/>
      <c r="C300" s="165"/>
      <c r="G300" s="28" t="s">
        <v>544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27"/>
        <v/>
      </c>
      <c r="B301" s="165"/>
      <c r="G301" s="299" t="s">
        <v>77</v>
      </c>
      <c r="H301" s="299"/>
      <c r="I301" s="245"/>
      <c r="J301" s="245" t="s">
        <v>422</v>
      </c>
      <c r="K301" s="245"/>
      <c r="L301" s="245"/>
      <c r="M301" s="245"/>
      <c r="N301" s="245" t="s">
        <v>421</v>
      </c>
      <c r="O301" s="245"/>
      <c r="P301" s="245"/>
      <c r="Q301" s="404"/>
      <c r="R301" s="458" t="s">
        <v>390</v>
      </c>
      <c r="S301" s="258"/>
      <c r="T301" s="258"/>
      <c r="U301" s="258"/>
      <c r="V301" s="258"/>
      <c r="W301" s="258"/>
      <c r="X301" s="258"/>
      <c r="Y301" s="258"/>
      <c r="Z301" s="258"/>
      <c r="AA301" s="258"/>
      <c r="AB301" s="258"/>
      <c r="AC301" s="258"/>
      <c r="AD301" s="258"/>
      <c r="AE301" s="259"/>
    </row>
    <row r="302" spans="1:88" s="23" customFormat="1" ht="15.75" customHeight="1">
      <c r="A302" s="114" t="str">
        <f t="shared" si="27"/>
        <v/>
      </c>
      <c r="B302" s="165"/>
      <c r="G302" s="403"/>
      <c r="H302" s="403"/>
      <c r="I302" s="355"/>
      <c r="J302" s="355"/>
      <c r="K302" s="355"/>
      <c r="L302" s="355"/>
      <c r="M302" s="355"/>
      <c r="N302" s="355"/>
      <c r="O302" s="355"/>
      <c r="P302" s="355"/>
      <c r="Q302" s="405"/>
      <c r="R302" s="401" t="s">
        <v>423</v>
      </c>
      <c r="S302" s="355"/>
      <c r="T302" s="355"/>
      <c r="U302" s="355"/>
      <c r="V302" s="355" t="s">
        <v>419</v>
      </c>
      <c r="W302" s="355"/>
      <c r="X302" s="355"/>
      <c r="Y302" s="355"/>
      <c r="Z302" s="355"/>
      <c r="AA302" s="355" t="s">
        <v>420</v>
      </c>
      <c r="AB302" s="355"/>
      <c r="AC302" s="355"/>
      <c r="AD302" s="355"/>
      <c r="AE302" s="405"/>
    </row>
    <row r="303" spans="1:88" s="23" customFormat="1" ht="15.75" customHeight="1">
      <c r="A303" s="114" t="str">
        <f t="shared" si="27"/>
        <v/>
      </c>
      <c r="B303" s="165"/>
      <c r="G303" s="300"/>
      <c r="H303" s="300"/>
      <c r="I303" s="246"/>
      <c r="J303" s="246"/>
      <c r="K303" s="246"/>
      <c r="L303" s="246"/>
      <c r="M303" s="246"/>
      <c r="N303" s="246"/>
      <c r="O303" s="246"/>
      <c r="P303" s="246"/>
      <c r="Q303" s="406"/>
      <c r="R303" s="417"/>
      <c r="S303" s="246"/>
      <c r="T303" s="246"/>
      <c r="U303" s="246"/>
      <c r="V303" s="246"/>
      <c r="W303" s="246"/>
      <c r="X303" s="246"/>
      <c r="Y303" s="246"/>
      <c r="Z303" s="246"/>
      <c r="AA303" s="246"/>
      <c r="AB303" s="246"/>
      <c r="AC303" s="246"/>
      <c r="AD303" s="246"/>
      <c r="AE303" s="406"/>
    </row>
    <row r="304" spans="1:88" s="23" customFormat="1" ht="15.75" customHeight="1">
      <c r="A304" s="114" t="str">
        <f t="shared" ref="A304:A319" si="28">IF(液状化L1の有無="",IF(G304="","×",""),"×")</f>
        <v/>
      </c>
      <c r="B304" s="165"/>
      <c r="C304" s="165"/>
      <c r="G304" s="294">
        <f t="shared" ref="G304:G319" si="29">G282</f>
        <v>2</v>
      </c>
      <c r="H304" s="294"/>
      <c r="I304" s="228"/>
      <c r="J304" s="297">
        <f t="shared" ref="J304:J319" si="30">U282</f>
        <v>3010</v>
      </c>
      <c r="K304" s="297"/>
      <c r="L304" s="297"/>
      <c r="M304" s="297"/>
      <c r="N304" s="297">
        <f t="shared" ref="N304:N319" si="31">Z282</f>
        <v>3010</v>
      </c>
      <c r="O304" s="297"/>
      <c r="P304" s="297"/>
      <c r="Q304" s="505"/>
      <c r="R304" s="624">
        <v>1</v>
      </c>
      <c r="S304" s="625"/>
      <c r="T304" s="625"/>
      <c r="U304" s="625"/>
      <c r="V304" s="297">
        <f t="shared" ref="V304:V319" si="32">IF(J304="","",ROUND(J304*R304,-1))</f>
        <v>3010</v>
      </c>
      <c r="W304" s="297"/>
      <c r="X304" s="297"/>
      <c r="Y304" s="297"/>
      <c r="Z304" s="297"/>
      <c r="AA304" s="297">
        <f t="shared" ref="AA304:AA319" si="33">IF(N304="","",ROUND(N304*R304,-1))</f>
        <v>3010</v>
      </c>
      <c r="AB304" s="297"/>
      <c r="AC304" s="297"/>
      <c r="AD304" s="297"/>
      <c r="AE304" s="505"/>
    </row>
    <row r="305" spans="1:32" s="23" customFormat="1" ht="15.75" customHeight="1">
      <c r="A305" s="114" t="str">
        <f t="shared" si="28"/>
        <v/>
      </c>
      <c r="B305" s="165"/>
      <c r="C305" s="165"/>
      <c r="G305" s="265">
        <f t="shared" si="29"/>
        <v>3</v>
      </c>
      <c r="H305" s="265"/>
      <c r="I305" s="266"/>
      <c r="J305" s="267">
        <f t="shared" si="30"/>
        <v>2520</v>
      </c>
      <c r="K305" s="267"/>
      <c r="L305" s="267"/>
      <c r="M305" s="267"/>
      <c r="N305" s="267">
        <f t="shared" si="31"/>
        <v>2520</v>
      </c>
      <c r="O305" s="267"/>
      <c r="P305" s="267"/>
      <c r="Q305" s="394"/>
      <c r="R305" s="626">
        <v>1</v>
      </c>
      <c r="S305" s="443"/>
      <c r="T305" s="443"/>
      <c r="U305" s="443"/>
      <c r="V305" s="267">
        <f t="shared" si="32"/>
        <v>2520</v>
      </c>
      <c r="W305" s="267"/>
      <c r="X305" s="267"/>
      <c r="Y305" s="267"/>
      <c r="Z305" s="267"/>
      <c r="AA305" s="267">
        <f t="shared" si="33"/>
        <v>2520</v>
      </c>
      <c r="AB305" s="267"/>
      <c r="AC305" s="267"/>
      <c r="AD305" s="267"/>
      <c r="AE305" s="394"/>
    </row>
    <row r="306" spans="1:32" s="23" customFormat="1" ht="15.75" customHeight="1">
      <c r="A306" s="114" t="str">
        <f t="shared" si="28"/>
        <v/>
      </c>
      <c r="B306" s="165"/>
      <c r="C306" s="165"/>
      <c r="G306" s="265">
        <f t="shared" si="29"/>
        <v>4</v>
      </c>
      <c r="H306" s="265"/>
      <c r="I306" s="266"/>
      <c r="J306" s="267">
        <f t="shared" si="30"/>
        <v>7730</v>
      </c>
      <c r="K306" s="267"/>
      <c r="L306" s="267"/>
      <c r="M306" s="267"/>
      <c r="N306" s="267">
        <f t="shared" si="31"/>
        <v>7730</v>
      </c>
      <c r="O306" s="267"/>
      <c r="P306" s="267"/>
      <c r="Q306" s="394"/>
      <c r="R306" s="626">
        <v>1</v>
      </c>
      <c r="S306" s="443"/>
      <c r="T306" s="443"/>
      <c r="U306" s="443"/>
      <c r="V306" s="267">
        <f t="shared" si="32"/>
        <v>7730</v>
      </c>
      <c r="W306" s="267"/>
      <c r="X306" s="267"/>
      <c r="Y306" s="267"/>
      <c r="Z306" s="267"/>
      <c r="AA306" s="267">
        <f t="shared" si="33"/>
        <v>7730</v>
      </c>
      <c r="AB306" s="267"/>
      <c r="AC306" s="267"/>
      <c r="AD306" s="267"/>
      <c r="AE306" s="394"/>
    </row>
    <row r="307" spans="1:32" s="23" customFormat="1" ht="15.75" customHeight="1">
      <c r="A307" s="114" t="str">
        <f t="shared" si="28"/>
        <v/>
      </c>
      <c r="B307" s="165"/>
      <c r="C307" s="165"/>
      <c r="G307" s="265">
        <f t="shared" si="29"/>
        <v>5</v>
      </c>
      <c r="H307" s="265"/>
      <c r="I307" s="266"/>
      <c r="J307" s="267">
        <f t="shared" si="30"/>
        <v>7730</v>
      </c>
      <c r="K307" s="267"/>
      <c r="L307" s="267"/>
      <c r="M307" s="267"/>
      <c r="N307" s="267">
        <f t="shared" si="31"/>
        <v>7730</v>
      </c>
      <c r="O307" s="267"/>
      <c r="P307" s="267"/>
      <c r="Q307" s="394"/>
      <c r="R307" s="626">
        <v>1</v>
      </c>
      <c r="S307" s="443"/>
      <c r="T307" s="443"/>
      <c r="U307" s="443"/>
      <c r="V307" s="267">
        <f t="shared" si="32"/>
        <v>7730</v>
      </c>
      <c r="W307" s="267"/>
      <c r="X307" s="267"/>
      <c r="Y307" s="267"/>
      <c r="Z307" s="267"/>
      <c r="AA307" s="267">
        <f t="shared" si="33"/>
        <v>7730</v>
      </c>
      <c r="AB307" s="267"/>
      <c r="AC307" s="267"/>
      <c r="AD307" s="267"/>
      <c r="AE307" s="394"/>
    </row>
    <row r="308" spans="1:32" s="23" customFormat="1" ht="15.75" customHeight="1">
      <c r="A308" s="114" t="str">
        <f t="shared" si="28"/>
        <v/>
      </c>
      <c r="B308" s="165"/>
      <c r="C308" s="165"/>
      <c r="G308" s="265">
        <f t="shared" si="29"/>
        <v>6</v>
      </c>
      <c r="H308" s="265"/>
      <c r="I308" s="266"/>
      <c r="J308" s="267">
        <f t="shared" si="30"/>
        <v>7730</v>
      </c>
      <c r="K308" s="267"/>
      <c r="L308" s="267"/>
      <c r="M308" s="267"/>
      <c r="N308" s="267">
        <f t="shared" si="31"/>
        <v>7730</v>
      </c>
      <c r="O308" s="267"/>
      <c r="P308" s="267"/>
      <c r="Q308" s="394"/>
      <c r="R308" s="626">
        <v>1</v>
      </c>
      <c r="S308" s="443"/>
      <c r="T308" s="443"/>
      <c r="U308" s="443"/>
      <c r="V308" s="267">
        <f t="shared" si="32"/>
        <v>7730</v>
      </c>
      <c r="W308" s="267"/>
      <c r="X308" s="267"/>
      <c r="Y308" s="267"/>
      <c r="Z308" s="267"/>
      <c r="AA308" s="267">
        <f t="shared" si="33"/>
        <v>7730</v>
      </c>
      <c r="AB308" s="267"/>
      <c r="AC308" s="267"/>
      <c r="AD308" s="267"/>
      <c r="AE308" s="394"/>
    </row>
    <row r="309" spans="1:32" s="23" customFormat="1" ht="15.75" customHeight="1">
      <c r="A309" s="114" t="str">
        <f t="shared" si="28"/>
        <v/>
      </c>
      <c r="B309" s="165"/>
      <c r="C309" s="165"/>
      <c r="G309" s="265">
        <f t="shared" si="29"/>
        <v>7</v>
      </c>
      <c r="H309" s="265"/>
      <c r="I309" s="266"/>
      <c r="J309" s="267">
        <f t="shared" si="30"/>
        <v>50870</v>
      </c>
      <c r="K309" s="267"/>
      <c r="L309" s="267"/>
      <c r="M309" s="267"/>
      <c r="N309" s="267">
        <f t="shared" si="31"/>
        <v>50870</v>
      </c>
      <c r="O309" s="267"/>
      <c r="P309" s="267"/>
      <c r="Q309" s="394"/>
      <c r="R309" s="626">
        <v>0.72100001573562622</v>
      </c>
      <c r="S309" s="443"/>
      <c r="T309" s="443"/>
      <c r="U309" s="443"/>
      <c r="V309" s="267">
        <f t="shared" si="32"/>
        <v>36680</v>
      </c>
      <c r="W309" s="267"/>
      <c r="X309" s="267"/>
      <c r="Y309" s="267"/>
      <c r="Z309" s="267"/>
      <c r="AA309" s="267">
        <f t="shared" si="33"/>
        <v>36680</v>
      </c>
      <c r="AB309" s="267"/>
      <c r="AC309" s="267"/>
      <c r="AD309" s="267"/>
      <c r="AE309" s="394"/>
    </row>
    <row r="310" spans="1:32" s="23" customFormat="1" ht="15.75" customHeight="1">
      <c r="A310" s="114" t="str">
        <f t="shared" si="28"/>
        <v/>
      </c>
      <c r="B310" s="165"/>
      <c r="C310" s="165"/>
      <c r="G310" s="265">
        <f t="shared" si="29"/>
        <v>8</v>
      </c>
      <c r="H310" s="265"/>
      <c r="I310" s="266"/>
      <c r="J310" s="267">
        <f t="shared" si="30"/>
        <v>24170</v>
      </c>
      <c r="K310" s="267"/>
      <c r="L310" s="267"/>
      <c r="M310" s="267"/>
      <c r="N310" s="267">
        <f t="shared" si="31"/>
        <v>24170</v>
      </c>
      <c r="O310" s="267"/>
      <c r="P310" s="267"/>
      <c r="Q310" s="394"/>
      <c r="R310" s="626">
        <v>1</v>
      </c>
      <c r="S310" s="443"/>
      <c r="T310" s="443"/>
      <c r="U310" s="443"/>
      <c r="V310" s="267">
        <f t="shared" si="32"/>
        <v>24170</v>
      </c>
      <c r="W310" s="267"/>
      <c r="X310" s="267"/>
      <c r="Y310" s="267"/>
      <c r="Z310" s="267"/>
      <c r="AA310" s="267">
        <f t="shared" si="33"/>
        <v>24170</v>
      </c>
      <c r="AB310" s="267"/>
      <c r="AC310" s="267"/>
      <c r="AD310" s="267"/>
      <c r="AE310" s="394"/>
    </row>
    <row r="311" spans="1:32" s="23" customFormat="1" ht="15.75" customHeight="1">
      <c r="A311" s="114" t="str">
        <f t="shared" si="28"/>
        <v/>
      </c>
      <c r="B311" s="165"/>
      <c r="C311" s="165"/>
      <c r="G311" s="265">
        <f t="shared" si="29"/>
        <v>9</v>
      </c>
      <c r="H311" s="265"/>
      <c r="I311" s="266"/>
      <c r="J311" s="267">
        <f t="shared" si="30"/>
        <v>39390</v>
      </c>
      <c r="K311" s="267"/>
      <c r="L311" s="267"/>
      <c r="M311" s="267"/>
      <c r="N311" s="267">
        <f t="shared" si="31"/>
        <v>39390</v>
      </c>
      <c r="O311" s="267"/>
      <c r="P311" s="267"/>
      <c r="Q311" s="394"/>
      <c r="R311" s="626">
        <v>1</v>
      </c>
      <c r="S311" s="443"/>
      <c r="T311" s="443"/>
      <c r="U311" s="443"/>
      <c r="V311" s="267">
        <f t="shared" si="32"/>
        <v>39390</v>
      </c>
      <c r="W311" s="267"/>
      <c r="X311" s="267"/>
      <c r="Y311" s="267"/>
      <c r="Z311" s="267"/>
      <c r="AA311" s="267">
        <f t="shared" si="33"/>
        <v>39390</v>
      </c>
      <c r="AB311" s="267"/>
      <c r="AC311" s="267"/>
      <c r="AD311" s="267"/>
      <c r="AE311" s="394"/>
    </row>
    <row r="312" spans="1:32" s="23" customFormat="1" ht="15.75" customHeight="1">
      <c r="A312" s="114" t="str">
        <f t="shared" si="28"/>
        <v/>
      </c>
      <c r="B312" s="165"/>
      <c r="C312" s="165"/>
      <c r="G312" s="265">
        <f t="shared" si="29"/>
        <v>10</v>
      </c>
      <c r="H312" s="265"/>
      <c r="I312" s="266"/>
      <c r="J312" s="267">
        <f t="shared" si="30"/>
        <v>28330</v>
      </c>
      <c r="K312" s="267"/>
      <c r="L312" s="267"/>
      <c r="M312" s="267"/>
      <c r="N312" s="267">
        <f t="shared" si="31"/>
        <v>28330</v>
      </c>
      <c r="O312" s="267"/>
      <c r="P312" s="267"/>
      <c r="Q312" s="394"/>
      <c r="R312" s="626">
        <v>1</v>
      </c>
      <c r="S312" s="443"/>
      <c r="T312" s="443"/>
      <c r="U312" s="443"/>
      <c r="V312" s="267">
        <f t="shared" si="32"/>
        <v>28330</v>
      </c>
      <c r="W312" s="267"/>
      <c r="X312" s="267"/>
      <c r="Y312" s="267"/>
      <c r="Z312" s="267"/>
      <c r="AA312" s="267">
        <f t="shared" si="33"/>
        <v>28330</v>
      </c>
      <c r="AB312" s="267"/>
      <c r="AC312" s="267"/>
      <c r="AD312" s="267"/>
      <c r="AE312" s="394"/>
    </row>
    <row r="313" spans="1:32" s="23" customFormat="1" ht="15.75" customHeight="1">
      <c r="A313" s="114" t="str">
        <f t="shared" si="28"/>
        <v/>
      </c>
      <c r="B313" s="165"/>
      <c r="C313" s="165"/>
      <c r="G313" s="265">
        <f t="shared" si="29"/>
        <v>11</v>
      </c>
      <c r="H313" s="265"/>
      <c r="I313" s="266"/>
      <c r="J313" s="267">
        <f t="shared" si="30"/>
        <v>39390</v>
      </c>
      <c r="K313" s="267"/>
      <c r="L313" s="267"/>
      <c r="M313" s="267"/>
      <c r="N313" s="267">
        <f t="shared" si="31"/>
        <v>39390</v>
      </c>
      <c r="O313" s="267"/>
      <c r="P313" s="267"/>
      <c r="Q313" s="394"/>
      <c r="R313" s="626">
        <v>1</v>
      </c>
      <c r="S313" s="443"/>
      <c r="T313" s="443"/>
      <c r="U313" s="443"/>
      <c r="V313" s="267">
        <f t="shared" si="32"/>
        <v>39390</v>
      </c>
      <c r="W313" s="267"/>
      <c r="X313" s="267"/>
      <c r="Y313" s="267"/>
      <c r="Z313" s="267"/>
      <c r="AA313" s="267">
        <f t="shared" si="33"/>
        <v>39390</v>
      </c>
      <c r="AB313" s="267"/>
      <c r="AC313" s="267"/>
      <c r="AD313" s="267"/>
      <c r="AE313" s="394"/>
    </row>
    <row r="314" spans="1:32" s="23" customFormat="1" ht="15.75" customHeight="1">
      <c r="A314" s="114" t="str">
        <f t="shared" si="28"/>
        <v/>
      </c>
      <c r="B314" s="165"/>
      <c r="C314" s="165"/>
      <c r="G314" s="265">
        <f t="shared" si="29"/>
        <v>12</v>
      </c>
      <c r="H314" s="265"/>
      <c r="I314" s="266"/>
      <c r="J314" s="267">
        <f t="shared" si="30"/>
        <v>26700</v>
      </c>
      <c r="K314" s="267"/>
      <c r="L314" s="267"/>
      <c r="M314" s="267"/>
      <c r="N314" s="267">
        <f t="shared" si="31"/>
        <v>26700</v>
      </c>
      <c r="O314" s="267"/>
      <c r="P314" s="267"/>
      <c r="Q314" s="394"/>
      <c r="R314" s="626">
        <v>1</v>
      </c>
      <c r="S314" s="443"/>
      <c r="T314" s="443"/>
      <c r="U314" s="443"/>
      <c r="V314" s="267">
        <f t="shared" si="32"/>
        <v>26700</v>
      </c>
      <c r="W314" s="267"/>
      <c r="X314" s="267"/>
      <c r="Y314" s="267"/>
      <c r="Z314" s="267"/>
      <c r="AA314" s="267">
        <f t="shared" si="33"/>
        <v>26700</v>
      </c>
      <c r="AB314" s="267"/>
      <c r="AC314" s="267"/>
      <c r="AD314" s="267"/>
      <c r="AE314" s="394"/>
    </row>
    <row r="315" spans="1:32" s="23" customFormat="1" ht="15.75" hidden="1" customHeight="1">
      <c r="A315" s="114" t="str">
        <f t="shared" si="28"/>
        <v>×</v>
      </c>
      <c r="B315" s="165"/>
      <c r="C315" s="165"/>
      <c r="G315" s="265" t="str">
        <f t="shared" si="29"/>
        <v/>
      </c>
      <c r="H315" s="265"/>
      <c r="I315" s="266"/>
      <c r="J315" s="267" t="str">
        <f t="shared" si="30"/>
        <v/>
      </c>
      <c r="K315" s="267"/>
      <c r="L315" s="267"/>
      <c r="M315" s="267"/>
      <c r="N315" s="267" t="str">
        <f t="shared" si="31"/>
        <v/>
      </c>
      <c r="O315" s="267"/>
      <c r="P315" s="267"/>
      <c r="Q315" s="394"/>
      <c r="R315" s="626"/>
      <c r="S315" s="443"/>
      <c r="T315" s="443"/>
      <c r="U315" s="443"/>
      <c r="V315" s="267" t="str">
        <f t="shared" si="32"/>
        <v/>
      </c>
      <c r="W315" s="267"/>
      <c r="X315" s="267"/>
      <c r="Y315" s="267"/>
      <c r="Z315" s="267"/>
      <c r="AA315" s="267" t="str">
        <f t="shared" si="33"/>
        <v/>
      </c>
      <c r="AB315" s="267"/>
      <c r="AC315" s="267"/>
      <c r="AD315" s="267"/>
      <c r="AE315" s="394"/>
    </row>
    <row r="316" spans="1:32" s="23" customFormat="1" ht="15.75" hidden="1" customHeight="1">
      <c r="A316" s="114" t="str">
        <f t="shared" si="28"/>
        <v>×</v>
      </c>
      <c r="B316" s="165"/>
      <c r="C316" s="165"/>
      <c r="G316" s="265" t="str">
        <f t="shared" si="29"/>
        <v/>
      </c>
      <c r="H316" s="265"/>
      <c r="I316" s="266"/>
      <c r="J316" s="267" t="str">
        <f t="shared" si="30"/>
        <v/>
      </c>
      <c r="K316" s="267"/>
      <c r="L316" s="267"/>
      <c r="M316" s="267"/>
      <c r="N316" s="267" t="str">
        <f t="shared" si="31"/>
        <v/>
      </c>
      <c r="O316" s="267"/>
      <c r="P316" s="267"/>
      <c r="Q316" s="394"/>
      <c r="R316" s="626"/>
      <c r="S316" s="443"/>
      <c r="T316" s="443"/>
      <c r="U316" s="443"/>
      <c r="V316" s="267" t="str">
        <f t="shared" si="32"/>
        <v/>
      </c>
      <c r="W316" s="267"/>
      <c r="X316" s="267"/>
      <c r="Y316" s="267"/>
      <c r="Z316" s="267"/>
      <c r="AA316" s="267" t="str">
        <f t="shared" si="33"/>
        <v/>
      </c>
      <c r="AB316" s="267"/>
      <c r="AC316" s="267"/>
      <c r="AD316" s="267"/>
      <c r="AE316" s="394"/>
    </row>
    <row r="317" spans="1:32" s="23" customFormat="1" ht="15.75" hidden="1" customHeight="1">
      <c r="A317" s="114" t="str">
        <f t="shared" si="28"/>
        <v>×</v>
      </c>
      <c r="B317" s="165"/>
      <c r="C317" s="165"/>
      <c r="G317" s="265" t="str">
        <f t="shared" si="29"/>
        <v/>
      </c>
      <c r="H317" s="265"/>
      <c r="I317" s="266"/>
      <c r="J317" s="267" t="str">
        <f t="shared" si="30"/>
        <v/>
      </c>
      <c r="K317" s="267"/>
      <c r="L317" s="267"/>
      <c r="M317" s="267"/>
      <c r="N317" s="267" t="str">
        <f t="shared" si="31"/>
        <v/>
      </c>
      <c r="O317" s="267"/>
      <c r="P317" s="267"/>
      <c r="Q317" s="394"/>
      <c r="R317" s="626"/>
      <c r="S317" s="443"/>
      <c r="T317" s="443"/>
      <c r="U317" s="443"/>
      <c r="V317" s="267" t="str">
        <f t="shared" si="32"/>
        <v/>
      </c>
      <c r="W317" s="267"/>
      <c r="X317" s="267"/>
      <c r="Y317" s="267"/>
      <c r="Z317" s="267"/>
      <c r="AA317" s="267" t="str">
        <f t="shared" si="33"/>
        <v/>
      </c>
      <c r="AB317" s="267"/>
      <c r="AC317" s="267"/>
      <c r="AD317" s="267"/>
      <c r="AE317" s="394"/>
    </row>
    <row r="318" spans="1:32" s="23" customFormat="1" ht="15.75" hidden="1" customHeight="1">
      <c r="A318" s="114" t="str">
        <f t="shared" si="28"/>
        <v>×</v>
      </c>
      <c r="B318" s="165"/>
      <c r="C318" s="165"/>
      <c r="G318" s="265" t="str">
        <f t="shared" si="29"/>
        <v/>
      </c>
      <c r="H318" s="265"/>
      <c r="I318" s="266"/>
      <c r="J318" s="267" t="str">
        <f t="shared" si="30"/>
        <v/>
      </c>
      <c r="K318" s="267"/>
      <c r="L318" s="267"/>
      <c r="M318" s="267"/>
      <c r="N318" s="267" t="str">
        <f t="shared" si="31"/>
        <v/>
      </c>
      <c r="O318" s="267"/>
      <c r="P318" s="267"/>
      <c r="Q318" s="394"/>
      <c r="R318" s="626"/>
      <c r="S318" s="443"/>
      <c r="T318" s="443"/>
      <c r="U318" s="443"/>
      <c r="V318" s="267" t="str">
        <f t="shared" si="32"/>
        <v/>
      </c>
      <c r="W318" s="267"/>
      <c r="X318" s="267"/>
      <c r="Y318" s="267"/>
      <c r="Z318" s="267"/>
      <c r="AA318" s="267" t="str">
        <f t="shared" si="33"/>
        <v/>
      </c>
      <c r="AB318" s="267"/>
      <c r="AC318" s="267"/>
      <c r="AD318" s="267"/>
      <c r="AE318" s="394"/>
    </row>
    <row r="319" spans="1:32" s="23" customFormat="1" ht="15.75" hidden="1" customHeight="1">
      <c r="A319" s="115" t="str">
        <f t="shared" si="28"/>
        <v>×</v>
      </c>
      <c r="B319" s="165"/>
      <c r="C319" s="165"/>
      <c r="G319" s="269" t="str">
        <f t="shared" si="29"/>
        <v/>
      </c>
      <c r="H319" s="269"/>
      <c r="I319" s="270"/>
      <c r="J319" s="276" t="str">
        <f t="shared" si="30"/>
        <v/>
      </c>
      <c r="K319" s="276"/>
      <c r="L319" s="276"/>
      <c r="M319" s="276"/>
      <c r="N319" s="276" t="str">
        <f t="shared" si="31"/>
        <v/>
      </c>
      <c r="O319" s="276"/>
      <c r="P319" s="276"/>
      <c r="Q319" s="506"/>
      <c r="R319" s="627"/>
      <c r="S319" s="529"/>
      <c r="T319" s="529"/>
      <c r="U319" s="529"/>
      <c r="V319" s="276" t="str">
        <f t="shared" si="32"/>
        <v/>
      </c>
      <c r="W319" s="276"/>
      <c r="X319" s="276"/>
      <c r="Y319" s="276"/>
      <c r="Z319" s="276"/>
      <c r="AA319" s="276" t="str">
        <f t="shared" si="33"/>
        <v/>
      </c>
      <c r="AB319" s="276"/>
      <c r="AC319" s="276"/>
      <c r="AD319" s="276"/>
      <c r="AE319" s="506"/>
    </row>
    <row r="320" spans="1:32" s="23" customFormat="1" ht="15.75" customHeight="1">
      <c r="A320" s="116" t="str">
        <f t="shared" ref="A320:A325" si="34">IF(液状化L2の有無="","","×")</f>
        <v/>
      </c>
      <c r="B320" s="165" t="s">
        <v>588</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customHeight="1">
      <c r="A321" s="116" t="str">
        <f t="shared" si="34"/>
        <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customHeight="1">
      <c r="A322" s="116" t="str">
        <f t="shared" si="34"/>
        <v/>
      </c>
      <c r="B322" s="165"/>
      <c r="G322" s="28" t="s">
        <v>543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4"/>
        <v/>
      </c>
      <c r="B323" s="165"/>
      <c r="G323" s="299" t="s">
        <v>77</v>
      </c>
      <c r="H323" s="299"/>
      <c r="I323" s="245"/>
      <c r="J323" s="245" t="s">
        <v>422</v>
      </c>
      <c r="K323" s="245"/>
      <c r="L323" s="245"/>
      <c r="M323" s="245"/>
      <c r="N323" s="245" t="s">
        <v>421</v>
      </c>
      <c r="O323" s="245"/>
      <c r="P323" s="245"/>
      <c r="Q323" s="404"/>
      <c r="R323" s="458" t="s">
        <v>391</v>
      </c>
      <c r="S323" s="258"/>
      <c r="T323" s="258"/>
      <c r="U323" s="258"/>
      <c r="V323" s="258"/>
      <c r="W323" s="258"/>
      <c r="X323" s="258"/>
      <c r="Y323" s="258"/>
      <c r="Z323" s="258"/>
      <c r="AA323" s="258"/>
      <c r="AB323" s="258"/>
      <c r="AC323" s="258"/>
      <c r="AD323" s="258"/>
      <c r="AE323" s="259"/>
    </row>
    <row r="324" spans="1:31" s="23" customFormat="1" ht="15.75" customHeight="1">
      <c r="A324" s="116" t="str">
        <f t="shared" si="34"/>
        <v/>
      </c>
      <c r="B324" s="165"/>
      <c r="G324" s="403"/>
      <c r="H324" s="403"/>
      <c r="I324" s="355"/>
      <c r="J324" s="355"/>
      <c r="K324" s="355"/>
      <c r="L324" s="355"/>
      <c r="M324" s="355"/>
      <c r="N324" s="355"/>
      <c r="O324" s="355"/>
      <c r="P324" s="355"/>
      <c r="Q324" s="405"/>
      <c r="R324" s="401" t="s">
        <v>423</v>
      </c>
      <c r="S324" s="355"/>
      <c r="T324" s="355"/>
      <c r="U324" s="355"/>
      <c r="V324" s="355" t="s">
        <v>419</v>
      </c>
      <c r="W324" s="355"/>
      <c r="X324" s="355"/>
      <c r="Y324" s="355"/>
      <c r="Z324" s="355"/>
      <c r="AA324" s="355" t="s">
        <v>420</v>
      </c>
      <c r="AB324" s="355"/>
      <c r="AC324" s="355"/>
      <c r="AD324" s="355"/>
      <c r="AE324" s="405"/>
    </row>
    <row r="325" spans="1:31" s="23" customFormat="1" ht="15.75" customHeight="1">
      <c r="A325" s="116" t="str">
        <f t="shared" si="34"/>
        <v/>
      </c>
      <c r="B325" s="165"/>
      <c r="G325" s="300"/>
      <c r="H325" s="300"/>
      <c r="I325" s="246"/>
      <c r="J325" s="246"/>
      <c r="K325" s="246"/>
      <c r="L325" s="246"/>
      <c r="M325" s="246"/>
      <c r="N325" s="246"/>
      <c r="O325" s="246"/>
      <c r="P325" s="246"/>
      <c r="Q325" s="406"/>
      <c r="R325" s="417"/>
      <c r="S325" s="246"/>
      <c r="T325" s="246"/>
      <c r="U325" s="246"/>
      <c r="V325" s="246"/>
      <c r="W325" s="246"/>
      <c r="X325" s="246"/>
      <c r="Y325" s="246"/>
      <c r="Z325" s="246"/>
      <c r="AA325" s="246"/>
      <c r="AB325" s="246"/>
      <c r="AC325" s="246"/>
      <c r="AD325" s="246"/>
      <c r="AE325" s="406"/>
    </row>
    <row r="326" spans="1:31" s="23" customFormat="1" ht="15.75" customHeight="1">
      <c r="A326" s="116" t="str">
        <f t="shared" ref="A326:A341" si="35">IF(液状化L2の有無="",IF(G326="","×",""),"×")</f>
        <v/>
      </c>
      <c r="B326" s="165"/>
      <c r="G326" s="304">
        <f>G304</f>
        <v>2</v>
      </c>
      <c r="H326" s="304"/>
      <c r="I326" s="226"/>
      <c r="J326" s="326">
        <f t="shared" ref="J326:J341" si="36">U282</f>
        <v>3010</v>
      </c>
      <c r="K326" s="326"/>
      <c r="L326" s="326"/>
      <c r="M326" s="326"/>
      <c r="N326" s="326">
        <f t="shared" ref="N326:N341" si="37">Z282</f>
        <v>3010</v>
      </c>
      <c r="O326" s="326"/>
      <c r="P326" s="326"/>
      <c r="Q326" s="395"/>
      <c r="R326" s="628">
        <v>0.1379999965429306</v>
      </c>
      <c r="S326" s="445"/>
      <c r="T326" s="445"/>
      <c r="U326" s="445"/>
      <c r="V326" s="326">
        <f t="shared" ref="V326:V341" si="38">IF(J304="","",ROUND(J304*R326,-1))</f>
        <v>420</v>
      </c>
      <c r="W326" s="326"/>
      <c r="X326" s="326"/>
      <c r="Y326" s="326"/>
      <c r="Z326" s="326"/>
      <c r="AA326" s="326">
        <f t="shared" ref="AA326:AA341" si="39">IF(N304="","",ROUND(N304*R326,-1))</f>
        <v>420</v>
      </c>
      <c r="AB326" s="326"/>
      <c r="AC326" s="326"/>
      <c r="AD326" s="326"/>
      <c r="AE326" s="395"/>
    </row>
    <row r="327" spans="1:31" s="23" customFormat="1" ht="15.75" customHeight="1">
      <c r="A327" s="116" t="str">
        <f t="shared" si="35"/>
        <v/>
      </c>
      <c r="B327" s="165"/>
      <c r="G327" s="265">
        <f t="shared" ref="G327:G341" si="40">G305</f>
        <v>3</v>
      </c>
      <c r="H327" s="265"/>
      <c r="I327" s="266"/>
      <c r="J327" s="267">
        <f t="shared" si="36"/>
        <v>2520</v>
      </c>
      <c r="K327" s="267"/>
      <c r="L327" s="267"/>
      <c r="M327" s="267"/>
      <c r="N327" s="267">
        <f t="shared" si="37"/>
        <v>2520</v>
      </c>
      <c r="O327" s="267"/>
      <c r="P327" s="267"/>
      <c r="Q327" s="394"/>
      <c r="R327" s="626">
        <v>1</v>
      </c>
      <c r="S327" s="443"/>
      <c r="T327" s="443"/>
      <c r="U327" s="443"/>
      <c r="V327" s="267">
        <f t="shared" si="38"/>
        <v>2520</v>
      </c>
      <c r="W327" s="267"/>
      <c r="X327" s="267"/>
      <c r="Y327" s="267"/>
      <c r="Z327" s="267"/>
      <c r="AA327" s="267">
        <f t="shared" si="39"/>
        <v>2520</v>
      </c>
      <c r="AB327" s="267"/>
      <c r="AC327" s="267"/>
      <c r="AD327" s="267"/>
      <c r="AE327" s="394"/>
    </row>
    <row r="328" spans="1:31" s="23" customFormat="1" ht="15.75" customHeight="1">
      <c r="A328" s="116" t="str">
        <f t="shared" si="35"/>
        <v/>
      </c>
      <c r="B328" s="165"/>
      <c r="G328" s="265">
        <f t="shared" si="40"/>
        <v>4</v>
      </c>
      <c r="H328" s="265"/>
      <c r="I328" s="266"/>
      <c r="J328" s="267">
        <f t="shared" si="36"/>
        <v>7730</v>
      </c>
      <c r="K328" s="267"/>
      <c r="L328" s="267"/>
      <c r="M328" s="267"/>
      <c r="N328" s="267">
        <f t="shared" si="37"/>
        <v>7730</v>
      </c>
      <c r="O328" s="267"/>
      <c r="P328" s="267"/>
      <c r="Q328" s="394"/>
      <c r="R328" s="626">
        <v>1</v>
      </c>
      <c r="S328" s="443"/>
      <c r="T328" s="443"/>
      <c r="U328" s="443"/>
      <c r="V328" s="267">
        <f t="shared" si="38"/>
        <v>7730</v>
      </c>
      <c r="W328" s="267"/>
      <c r="X328" s="267"/>
      <c r="Y328" s="267"/>
      <c r="Z328" s="267"/>
      <c r="AA328" s="267">
        <f t="shared" si="39"/>
        <v>7730</v>
      </c>
      <c r="AB328" s="267"/>
      <c r="AC328" s="267"/>
      <c r="AD328" s="267"/>
      <c r="AE328" s="394"/>
    </row>
    <row r="329" spans="1:31" s="23" customFormat="1" ht="15.75" customHeight="1">
      <c r="A329" s="116" t="str">
        <f t="shared" si="35"/>
        <v/>
      </c>
      <c r="B329" s="165"/>
      <c r="G329" s="265">
        <f t="shared" si="40"/>
        <v>5</v>
      </c>
      <c r="H329" s="265"/>
      <c r="I329" s="266"/>
      <c r="J329" s="267">
        <f t="shared" si="36"/>
        <v>7730</v>
      </c>
      <c r="K329" s="267"/>
      <c r="L329" s="267"/>
      <c r="M329" s="267"/>
      <c r="N329" s="267">
        <f t="shared" si="37"/>
        <v>7730</v>
      </c>
      <c r="O329" s="267"/>
      <c r="P329" s="267"/>
      <c r="Q329" s="394"/>
      <c r="R329" s="626">
        <v>1</v>
      </c>
      <c r="S329" s="443"/>
      <c r="T329" s="443"/>
      <c r="U329" s="443"/>
      <c r="V329" s="267">
        <f t="shared" si="38"/>
        <v>7730</v>
      </c>
      <c r="W329" s="267"/>
      <c r="X329" s="267"/>
      <c r="Y329" s="267"/>
      <c r="Z329" s="267"/>
      <c r="AA329" s="267">
        <f t="shared" si="39"/>
        <v>7730</v>
      </c>
      <c r="AB329" s="267"/>
      <c r="AC329" s="267"/>
      <c r="AD329" s="267"/>
      <c r="AE329" s="394"/>
    </row>
    <row r="330" spans="1:31" s="23" customFormat="1" ht="15.75" customHeight="1">
      <c r="A330" s="116" t="str">
        <f t="shared" si="35"/>
        <v/>
      </c>
      <c r="B330" s="165"/>
      <c r="G330" s="265">
        <f t="shared" si="40"/>
        <v>6</v>
      </c>
      <c r="H330" s="265"/>
      <c r="I330" s="266"/>
      <c r="J330" s="267">
        <f t="shared" si="36"/>
        <v>7730</v>
      </c>
      <c r="K330" s="267"/>
      <c r="L330" s="267"/>
      <c r="M330" s="267"/>
      <c r="N330" s="267">
        <f t="shared" si="37"/>
        <v>7730</v>
      </c>
      <c r="O330" s="267"/>
      <c r="P330" s="267"/>
      <c r="Q330" s="394"/>
      <c r="R330" s="626">
        <v>1</v>
      </c>
      <c r="S330" s="443"/>
      <c r="T330" s="443"/>
      <c r="U330" s="443"/>
      <c r="V330" s="267">
        <f t="shared" si="38"/>
        <v>7730</v>
      </c>
      <c r="W330" s="267"/>
      <c r="X330" s="267"/>
      <c r="Y330" s="267"/>
      <c r="Z330" s="267"/>
      <c r="AA330" s="267">
        <f t="shared" si="39"/>
        <v>7730</v>
      </c>
      <c r="AB330" s="267"/>
      <c r="AC330" s="267"/>
      <c r="AD330" s="267"/>
      <c r="AE330" s="394"/>
    </row>
    <row r="331" spans="1:31" s="23" customFormat="1" ht="15.75" customHeight="1">
      <c r="A331" s="116" t="str">
        <f t="shared" si="35"/>
        <v/>
      </c>
      <c r="B331" s="165"/>
      <c r="G331" s="265">
        <f t="shared" si="40"/>
        <v>7</v>
      </c>
      <c r="H331" s="265"/>
      <c r="I331" s="266"/>
      <c r="J331" s="267">
        <f t="shared" si="36"/>
        <v>50870</v>
      </c>
      <c r="K331" s="267"/>
      <c r="L331" s="267"/>
      <c r="M331" s="267"/>
      <c r="N331" s="267">
        <f t="shared" si="37"/>
        <v>50870</v>
      </c>
      <c r="O331" s="267"/>
      <c r="P331" s="267"/>
      <c r="Q331" s="394"/>
      <c r="R331" s="626">
        <v>0.33300000429153442</v>
      </c>
      <c r="S331" s="443"/>
      <c r="T331" s="443"/>
      <c r="U331" s="443"/>
      <c r="V331" s="267">
        <f t="shared" si="38"/>
        <v>16940</v>
      </c>
      <c r="W331" s="267"/>
      <c r="X331" s="267"/>
      <c r="Y331" s="267"/>
      <c r="Z331" s="267"/>
      <c r="AA331" s="267">
        <f t="shared" si="39"/>
        <v>16940</v>
      </c>
      <c r="AB331" s="267"/>
      <c r="AC331" s="267"/>
      <c r="AD331" s="267"/>
      <c r="AE331" s="394"/>
    </row>
    <row r="332" spans="1:31" s="23" customFormat="1" ht="15.75" customHeight="1">
      <c r="A332" s="116" t="str">
        <f t="shared" si="35"/>
        <v/>
      </c>
      <c r="B332" s="165"/>
      <c r="G332" s="265">
        <f t="shared" si="40"/>
        <v>8</v>
      </c>
      <c r="H332" s="265"/>
      <c r="I332" s="266"/>
      <c r="J332" s="267">
        <f t="shared" si="36"/>
        <v>24170</v>
      </c>
      <c r="K332" s="267"/>
      <c r="L332" s="267"/>
      <c r="M332" s="267"/>
      <c r="N332" s="267">
        <f t="shared" si="37"/>
        <v>24170</v>
      </c>
      <c r="O332" s="267"/>
      <c r="P332" s="267"/>
      <c r="Q332" s="394"/>
      <c r="R332" s="626">
        <v>1</v>
      </c>
      <c r="S332" s="443"/>
      <c r="T332" s="443"/>
      <c r="U332" s="443"/>
      <c r="V332" s="267">
        <f t="shared" si="38"/>
        <v>24170</v>
      </c>
      <c r="W332" s="267"/>
      <c r="X332" s="267"/>
      <c r="Y332" s="267"/>
      <c r="Z332" s="267"/>
      <c r="AA332" s="267">
        <f t="shared" si="39"/>
        <v>24170</v>
      </c>
      <c r="AB332" s="267"/>
      <c r="AC332" s="267"/>
      <c r="AD332" s="267"/>
      <c r="AE332" s="394"/>
    </row>
    <row r="333" spans="1:31" s="23" customFormat="1" ht="15.75" customHeight="1">
      <c r="A333" s="116" t="str">
        <f t="shared" si="35"/>
        <v/>
      </c>
      <c r="B333" s="165"/>
      <c r="G333" s="265">
        <f t="shared" si="40"/>
        <v>9</v>
      </c>
      <c r="H333" s="265"/>
      <c r="I333" s="266"/>
      <c r="J333" s="267">
        <f t="shared" si="36"/>
        <v>39390</v>
      </c>
      <c r="K333" s="267"/>
      <c r="L333" s="267"/>
      <c r="M333" s="267"/>
      <c r="N333" s="267">
        <f t="shared" si="37"/>
        <v>39390</v>
      </c>
      <c r="O333" s="267"/>
      <c r="P333" s="267"/>
      <c r="Q333" s="394"/>
      <c r="R333" s="626">
        <v>1</v>
      </c>
      <c r="S333" s="443"/>
      <c r="T333" s="443"/>
      <c r="U333" s="443"/>
      <c r="V333" s="267">
        <f t="shared" si="38"/>
        <v>39390</v>
      </c>
      <c r="W333" s="267"/>
      <c r="X333" s="267"/>
      <c r="Y333" s="267"/>
      <c r="Z333" s="267"/>
      <c r="AA333" s="267">
        <f t="shared" si="39"/>
        <v>39390</v>
      </c>
      <c r="AB333" s="267"/>
      <c r="AC333" s="267"/>
      <c r="AD333" s="267"/>
      <c r="AE333" s="394"/>
    </row>
    <row r="334" spans="1:31" s="23" customFormat="1" ht="15.75" customHeight="1">
      <c r="A334" s="116" t="str">
        <f t="shared" si="35"/>
        <v/>
      </c>
      <c r="B334" s="165"/>
      <c r="G334" s="265">
        <f t="shared" si="40"/>
        <v>10</v>
      </c>
      <c r="H334" s="265"/>
      <c r="I334" s="266"/>
      <c r="J334" s="267">
        <f t="shared" si="36"/>
        <v>28330</v>
      </c>
      <c r="K334" s="267"/>
      <c r="L334" s="267"/>
      <c r="M334" s="267"/>
      <c r="N334" s="267">
        <f t="shared" si="37"/>
        <v>28330</v>
      </c>
      <c r="O334" s="267"/>
      <c r="P334" s="267"/>
      <c r="Q334" s="394"/>
      <c r="R334" s="626">
        <v>1</v>
      </c>
      <c r="S334" s="443"/>
      <c r="T334" s="443"/>
      <c r="U334" s="443"/>
      <c r="V334" s="267">
        <f t="shared" si="38"/>
        <v>28330</v>
      </c>
      <c r="W334" s="267"/>
      <c r="X334" s="267"/>
      <c r="Y334" s="267"/>
      <c r="Z334" s="267"/>
      <c r="AA334" s="267">
        <f t="shared" si="39"/>
        <v>28330</v>
      </c>
      <c r="AB334" s="267"/>
      <c r="AC334" s="267"/>
      <c r="AD334" s="267"/>
      <c r="AE334" s="394"/>
    </row>
    <row r="335" spans="1:31" s="23" customFormat="1" ht="15.75" customHeight="1">
      <c r="A335" s="116" t="str">
        <f t="shared" si="35"/>
        <v/>
      </c>
      <c r="B335" s="165"/>
      <c r="G335" s="265">
        <f t="shared" si="40"/>
        <v>11</v>
      </c>
      <c r="H335" s="265"/>
      <c r="I335" s="266"/>
      <c r="J335" s="267">
        <f t="shared" si="36"/>
        <v>39390</v>
      </c>
      <c r="K335" s="267"/>
      <c r="L335" s="267"/>
      <c r="M335" s="267"/>
      <c r="N335" s="267">
        <f t="shared" si="37"/>
        <v>39390</v>
      </c>
      <c r="O335" s="267"/>
      <c r="P335" s="267"/>
      <c r="Q335" s="394"/>
      <c r="R335" s="626">
        <v>1</v>
      </c>
      <c r="S335" s="443"/>
      <c r="T335" s="443"/>
      <c r="U335" s="443"/>
      <c r="V335" s="267">
        <f t="shared" si="38"/>
        <v>39390</v>
      </c>
      <c r="W335" s="267"/>
      <c r="X335" s="267"/>
      <c r="Y335" s="267"/>
      <c r="Z335" s="267"/>
      <c r="AA335" s="267">
        <f t="shared" si="39"/>
        <v>39390</v>
      </c>
      <c r="AB335" s="267"/>
      <c r="AC335" s="267"/>
      <c r="AD335" s="267"/>
      <c r="AE335" s="394"/>
    </row>
    <row r="336" spans="1:31" s="23" customFormat="1" ht="15.75" customHeight="1">
      <c r="A336" s="116" t="str">
        <f t="shared" si="35"/>
        <v/>
      </c>
      <c r="B336" s="165"/>
      <c r="G336" s="265">
        <f t="shared" si="40"/>
        <v>12</v>
      </c>
      <c r="H336" s="265"/>
      <c r="I336" s="266"/>
      <c r="J336" s="267">
        <f t="shared" si="36"/>
        <v>26700</v>
      </c>
      <c r="K336" s="267"/>
      <c r="L336" s="267"/>
      <c r="M336" s="267"/>
      <c r="N336" s="267">
        <f t="shared" si="37"/>
        <v>26700</v>
      </c>
      <c r="O336" s="267"/>
      <c r="P336" s="267"/>
      <c r="Q336" s="394"/>
      <c r="R336" s="626">
        <v>1</v>
      </c>
      <c r="S336" s="443"/>
      <c r="T336" s="443"/>
      <c r="U336" s="443"/>
      <c r="V336" s="267">
        <f t="shared" si="38"/>
        <v>26700</v>
      </c>
      <c r="W336" s="267"/>
      <c r="X336" s="267"/>
      <c r="Y336" s="267"/>
      <c r="Z336" s="267"/>
      <c r="AA336" s="267">
        <f t="shared" si="39"/>
        <v>26700</v>
      </c>
      <c r="AB336" s="267"/>
      <c r="AC336" s="267"/>
      <c r="AD336" s="267"/>
      <c r="AE336" s="394"/>
    </row>
    <row r="337" spans="1:88" s="23" customFormat="1" ht="15.75" hidden="1" customHeight="1">
      <c r="A337" s="116" t="str">
        <f t="shared" si="35"/>
        <v>×</v>
      </c>
      <c r="B337" s="165"/>
      <c r="G337" s="265" t="str">
        <f t="shared" si="40"/>
        <v/>
      </c>
      <c r="H337" s="265"/>
      <c r="I337" s="266"/>
      <c r="J337" s="267" t="str">
        <f t="shared" si="36"/>
        <v/>
      </c>
      <c r="K337" s="267"/>
      <c r="L337" s="267"/>
      <c r="M337" s="267"/>
      <c r="N337" s="267" t="str">
        <f t="shared" si="37"/>
        <v/>
      </c>
      <c r="O337" s="267"/>
      <c r="P337" s="267"/>
      <c r="Q337" s="394"/>
      <c r="R337" s="626"/>
      <c r="S337" s="443"/>
      <c r="T337" s="443"/>
      <c r="U337" s="443"/>
      <c r="V337" s="267" t="str">
        <f t="shared" si="38"/>
        <v/>
      </c>
      <c r="W337" s="267"/>
      <c r="X337" s="267"/>
      <c r="Y337" s="267"/>
      <c r="Z337" s="267"/>
      <c r="AA337" s="267" t="str">
        <f t="shared" si="39"/>
        <v/>
      </c>
      <c r="AB337" s="267"/>
      <c r="AC337" s="267"/>
      <c r="AD337" s="267"/>
      <c r="AE337" s="394"/>
    </row>
    <row r="338" spans="1:88" s="23" customFormat="1" ht="15.75" hidden="1" customHeight="1">
      <c r="A338" s="116" t="str">
        <f t="shared" si="35"/>
        <v>×</v>
      </c>
      <c r="B338" s="165"/>
      <c r="G338" s="265" t="str">
        <f t="shared" si="40"/>
        <v/>
      </c>
      <c r="H338" s="265"/>
      <c r="I338" s="266"/>
      <c r="J338" s="267" t="str">
        <f t="shared" si="36"/>
        <v/>
      </c>
      <c r="K338" s="267"/>
      <c r="L338" s="267"/>
      <c r="M338" s="267"/>
      <c r="N338" s="267" t="str">
        <f t="shared" si="37"/>
        <v/>
      </c>
      <c r="O338" s="267"/>
      <c r="P338" s="267"/>
      <c r="Q338" s="394"/>
      <c r="R338" s="626"/>
      <c r="S338" s="443"/>
      <c r="T338" s="443"/>
      <c r="U338" s="443"/>
      <c r="V338" s="267" t="str">
        <f t="shared" si="38"/>
        <v/>
      </c>
      <c r="W338" s="267"/>
      <c r="X338" s="267"/>
      <c r="Y338" s="267"/>
      <c r="Z338" s="267"/>
      <c r="AA338" s="267" t="str">
        <f t="shared" si="39"/>
        <v/>
      </c>
      <c r="AB338" s="267"/>
      <c r="AC338" s="267"/>
      <c r="AD338" s="267"/>
      <c r="AE338" s="394"/>
    </row>
    <row r="339" spans="1:88" s="23" customFormat="1" ht="15.75" hidden="1" customHeight="1">
      <c r="A339" s="116" t="str">
        <f t="shared" si="35"/>
        <v>×</v>
      </c>
      <c r="B339" s="165"/>
      <c r="G339" s="265" t="str">
        <f t="shared" si="40"/>
        <v/>
      </c>
      <c r="H339" s="265"/>
      <c r="I339" s="266"/>
      <c r="J339" s="267" t="str">
        <f t="shared" si="36"/>
        <v/>
      </c>
      <c r="K339" s="267"/>
      <c r="L339" s="267"/>
      <c r="M339" s="267"/>
      <c r="N339" s="267" t="str">
        <f t="shared" si="37"/>
        <v/>
      </c>
      <c r="O339" s="267"/>
      <c r="P339" s="267"/>
      <c r="Q339" s="394"/>
      <c r="R339" s="626"/>
      <c r="S339" s="443"/>
      <c r="T339" s="443"/>
      <c r="U339" s="443"/>
      <c r="V339" s="267" t="str">
        <f t="shared" si="38"/>
        <v/>
      </c>
      <c r="W339" s="267"/>
      <c r="X339" s="267"/>
      <c r="Y339" s="267"/>
      <c r="Z339" s="267"/>
      <c r="AA339" s="267" t="str">
        <f t="shared" si="39"/>
        <v/>
      </c>
      <c r="AB339" s="267"/>
      <c r="AC339" s="267"/>
      <c r="AD339" s="267"/>
      <c r="AE339" s="394"/>
    </row>
    <row r="340" spans="1:88" s="23" customFormat="1" ht="15.75" hidden="1" customHeight="1">
      <c r="A340" s="116" t="str">
        <f t="shared" si="35"/>
        <v>×</v>
      </c>
      <c r="B340" s="165"/>
      <c r="G340" s="265" t="str">
        <f t="shared" si="40"/>
        <v/>
      </c>
      <c r="H340" s="265"/>
      <c r="I340" s="266"/>
      <c r="J340" s="267" t="str">
        <f t="shared" si="36"/>
        <v/>
      </c>
      <c r="K340" s="267"/>
      <c r="L340" s="267"/>
      <c r="M340" s="267"/>
      <c r="N340" s="267" t="str">
        <f t="shared" si="37"/>
        <v/>
      </c>
      <c r="O340" s="267"/>
      <c r="P340" s="267"/>
      <c r="Q340" s="394"/>
      <c r="R340" s="626"/>
      <c r="S340" s="443"/>
      <c r="T340" s="443"/>
      <c r="U340" s="443"/>
      <c r="V340" s="267" t="str">
        <f t="shared" si="38"/>
        <v/>
      </c>
      <c r="W340" s="267"/>
      <c r="X340" s="267"/>
      <c r="Y340" s="267"/>
      <c r="Z340" s="267"/>
      <c r="AA340" s="267" t="str">
        <f t="shared" si="39"/>
        <v/>
      </c>
      <c r="AB340" s="267"/>
      <c r="AC340" s="267"/>
      <c r="AD340" s="267"/>
      <c r="AE340" s="394"/>
    </row>
    <row r="341" spans="1:88" s="23" customFormat="1" ht="15.75" hidden="1" customHeight="1">
      <c r="A341" s="116" t="str">
        <f t="shared" si="35"/>
        <v>×</v>
      </c>
      <c r="B341" s="165"/>
      <c r="G341" s="269" t="str">
        <f t="shared" si="40"/>
        <v/>
      </c>
      <c r="H341" s="269"/>
      <c r="I341" s="270"/>
      <c r="J341" s="276" t="str">
        <f t="shared" si="36"/>
        <v/>
      </c>
      <c r="K341" s="276"/>
      <c r="L341" s="276"/>
      <c r="M341" s="276"/>
      <c r="N341" s="276" t="str">
        <f t="shared" si="37"/>
        <v/>
      </c>
      <c r="O341" s="276"/>
      <c r="P341" s="276"/>
      <c r="Q341" s="506"/>
      <c r="R341" s="627"/>
      <c r="S341" s="529"/>
      <c r="T341" s="529"/>
      <c r="U341" s="529"/>
      <c r="V341" s="276" t="str">
        <f t="shared" si="38"/>
        <v/>
      </c>
      <c r="W341" s="276"/>
      <c r="X341" s="276"/>
      <c r="Y341" s="276"/>
      <c r="Z341" s="276"/>
      <c r="AA341" s="276" t="str">
        <f t="shared" si="39"/>
        <v/>
      </c>
      <c r="AB341" s="276"/>
      <c r="AC341" s="276"/>
      <c r="AD341" s="276"/>
      <c r="AE341" s="506"/>
    </row>
    <row r="342" spans="1:88" s="23" customFormat="1" ht="15.75" customHeight="1">
      <c r="A342" s="165"/>
      <c r="B342" s="165" t="s">
        <v>588</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9" t="s">
        <v>77</v>
      </c>
      <c r="H345" s="245"/>
      <c r="I345" s="245"/>
      <c r="J345" s="400" t="s">
        <v>413</v>
      </c>
      <c r="K345" s="258"/>
      <c r="L345" s="258"/>
      <c r="M345" s="258"/>
      <c r="N345" s="245" t="s">
        <v>414</v>
      </c>
      <c r="O345" s="258"/>
      <c r="P345" s="258"/>
      <c r="Q345" s="397"/>
      <c r="R345" s="400" t="s">
        <v>192</v>
      </c>
      <c r="S345" s="245"/>
      <c r="T345" s="415"/>
      <c r="U345" s="328" t="s">
        <v>419</v>
      </c>
      <c r="V345" s="329"/>
      <c r="W345" s="329"/>
      <c r="X345" s="329"/>
      <c r="Y345" s="330"/>
      <c r="Z345" s="419" t="s">
        <v>420</v>
      </c>
      <c r="AA345" s="329"/>
      <c r="AB345" s="329"/>
      <c r="AC345" s="329"/>
      <c r="AD345" s="329"/>
      <c r="AH345" s="30"/>
      <c r="AI345" s="30"/>
      <c r="AJ345" s="30"/>
      <c r="AK345" s="30"/>
      <c r="CF345" s="30"/>
      <c r="CG345" s="30"/>
      <c r="CH345" s="30"/>
      <c r="CI345" s="30"/>
      <c r="CJ345" s="30"/>
    </row>
    <row r="346" spans="1:88" s="23" customFormat="1" ht="15.75" customHeight="1">
      <c r="G346" s="403"/>
      <c r="H346" s="355"/>
      <c r="I346" s="355"/>
      <c r="J346" s="401"/>
      <c r="K346" s="230"/>
      <c r="L346" s="230"/>
      <c r="M346" s="230"/>
      <c r="N346" s="355"/>
      <c r="O346" s="230"/>
      <c r="P346" s="230"/>
      <c r="Q346" s="398"/>
      <c r="R346" s="401"/>
      <c r="S346" s="355"/>
      <c r="T346" s="416"/>
      <c r="U346" s="331"/>
      <c r="V346" s="332"/>
      <c r="W346" s="332"/>
      <c r="X346" s="332"/>
      <c r="Y346" s="333"/>
      <c r="Z346" s="420"/>
      <c r="AA346" s="332"/>
      <c r="AB346" s="332"/>
      <c r="AC346" s="332"/>
      <c r="AD346" s="332"/>
      <c r="AH346" s="30"/>
      <c r="AI346" s="30"/>
      <c r="AJ346" s="30"/>
      <c r="AK346" s="30"/>
      <c r="CF346" s="30"/>
      <c r="CG346" s="30"/>
      <c r="CH346" s="30"/>
      <c r="CI346" s="30"/>
      <c r="CJ346" s="30"/>
    </row>
    <row r="347" spans="1:88" s="23" customFormat="1" ht="15.75" customHeight="1">
      <c r="G347" s="300"/>
      <c r="H347" s="246"/>
      <c r="I347" s="246"/>
      <c r="J347" s="402"/>
      <c r="K347" s="260"/>
      <c r="L347" s="260"/>
      <c r="M347" s="260"/>
      <c r="N347" s="260"/>
      <c r="O347" s="260"/>
      <c r="P347" s="260"/>
      <c r="Q347" s="399"/>
      <c r="R347" s="417"/>
      <c r="S347" s="246"/>
      <c r="T347" s="418"/>
      <c r="U347" s="334"/>
      <c r="V347" s="335"/>
      <c r="W347" s="335"/>
      <c r="X347" s="335"/>
      <c r="Y347" s="287"/>
      <c r="Z347" s="421"/>
      <c r="AA347" s="335"/>
      <c r="AB347" s="335"/>
      <c r="AC347" s="335"/>
      <c r="AD347" s="335"/>
      <c r="AH347" s="30"/>
      <c r="AI347" s="30"/>
      <c r="AJ347" s="30"/>
      <c r="AK347" s="30"/>
      <c r="CF347" s="30"/>
      <c r="CG347" s="30"/>
      <c r="CH347" s="30"/>
      <c r="CI347" s="30"/>
      <c r="CJ347" s="30"/>
    </row>
    <row r="348" spans="1:88" s="23" customFormat="1" ht="15.75" customHeight="1">
      <c r="A348" s="180" t="str">
        <f t="shared" ref="A348:A363" si="41">IF(G348="","×","")</f>
        <v/>
      </c>
      <c r="B348" s="165"/>
      <c r="G348" s="304">
        <f t="shared" ref="G348:G363" si="42">G282</f>
        <v>2</v>
      </c>
      <c r="H348" s="226"/>
      <c r="I348" s="226"/>
      <c r="J348" s="426">
        <f t="shared" ref="J348:J363" si="43">IF(AD157="","",AD157*AE$214)</f>
        <v>4015.3122000000003</v>
      </c>
      <c r="K348" s="326"/>
      <c r="L348" s="326"/>
      <c r="M348" s="326"/>
      <c r="N348" s="326">
        <f t="shared" ref="N348:N363" si="44">IF(AD157="","",AD157*AE$215)</f>
        <v>4015.3122000000003</v>
      </c>
      <c r="O348" s="326"/>
      <c r="P348" s="326"/>
      <c r="Q348" s="327"/>
      <c r="R348" s="422">
        <f>S252</f>
        <v>1.5</v>
      </c>
      <c r="S348" s="423"/>
      <c r="T348" s="424"/>
      <c r="U348" s="411">
        <f>IF(J348="","",ROUND(J348*R348,-1))</f>
        <v>6020</v>
      </c>
      <c r="V348" s="412"/>
      <c r="W348" s="413"/>
      <c r="X348" s="413"/>
      <c r="Y348" s="413"/>
      <c r="Z348" s="413">
        <f>IF(N348="","",ROUND(N348*R348,-1))</f>
        <v>6020</v>
      </c>
      <c r="AA348" s="413"/>
      <c r="AB348" s="413"/>
      <c r="AC348" s="413"/>
      <c r="AD348" s="425"/>
      <c r="AH348" s="30"/>
      <c r="AI348" s="30"/>
      <c r="AJ348" s="30"/>
      <c r="AK348" s="30"/>
      <c r="CG348" s="30"/>
      <c r="CH348" s="30"/>
      <c r="CI348" s="30"/>
      <c r="CJ348" s="30"/>
    </row>
    <row r="349" spans="1:88" s="23" customFormat="1" ht="15.75" customHeight="1">
      <c r="A349" s="180" t="str">
        <f t="shared" si="41"/>
        <v/>
      </c>
      <c r="B349" s="165"/>
      <c r="G349" s="294">
        <f t="shared" si="42"/>
        <v>3</v>
      </c>
      <c r="H349" s="228"/>
      <c r="I349" s="228"/>
      <c r="J349" s="271">
        <f t="shared" si="43"/>
        <v>3364.4124000000002</v>
      </c>
      <c r="K349" s="267"/>
      <c r="L349" s="267"/>
      <c r="M349" s="267"/>
      <c r="N349" s="267">
        <f t="shared" si="44"/>
        <v>3364.4124000000002</v>
      </c>
      <c r="O349" s="267"/>
      <c r="P349" s="267"/>
      <c r="Q349" s="268"/>
      <c r="R349" s="278">
        <f>R348</f>
        <v>1.5</v>
      </c>
      <c r="S349" s="220"/>
      <c r="T349" s="279"/>
      <c r="U349" s="282">
        <f t="shared" ref="U349:U363" si="45">IF(J349="","",ROUND(J349*R349,-1))</f>
        <v>5050</v>
      </c>
      <c r="V349" s="283"/>
      <c r="W349" s="272"/>
      <c r="X349" s="272"/>
      <c r="Y349" s="272"/>
      <c r="Z349" s="272">
        <f t="shared" ref="Z349:Z363" si="46">IF(N349="","",ROUND(N349*R349,-1))</f>
        <v>5050</v>
      </c>
      <c r="AA349" s="272"/>
      <c r="AB349" s="272"/>
      <c r="AC349" s="272"/>
      <c r="AD349" s="273"/>
      <c r="AH349" s="30"/>
      <c r="AI349" s="30"/>
      <c r="AJ349" s="30"/>
      <c r="AK349" s="30"/>
      <c r="CG349" s="30"/>
      <c r="CH349" s="30"/>
      <c r="CI349" s="30"/>
      <c r="CJ349" s="30"/>
    </row>
    <row r="350" spans="1:88" s="23" customFormat="1" ht="15.75" customHeight="1">
      <c r="A350" s="180" t="str">
        <f t="shared" si="41"/>
        <v/>
      </c>
      <c r="B350" s="165"/>
      <c r="G350" s="294">
        <f t="shared" si="42"/>
        <v>4</v>
      </c>
      <c r="H350" s="228"/>
      <c r="I350" s="228"/>
      <c r="J350" s="271">
        <f t="shared" si="43"/>
        <v>10309.7952</v>
      </c>
      <c r="K350" s="267"/>
      <c r="L350" s="267"/>
      <c r="M350" s="267"/>
      <c r="N350" s="267">
        <f t="shared" si="44"/>
        <v>10309.7952</v>
      </c>
      <c r="O350" s="267"/>
      <c r="P350" s="267"/>
      <c r="Q350" s="268"/>
      <c r="R350" s="278">
        <f t="shared" ref="R350:R363" si="47">R349</f>
        <v>1.5</v>
      </c>
      <c r="S350" s="220"/>
      <c r="T350" s="279"/>
      <c r="U350" s="282">
        <f t="shared" si="45"/>
        <v>15460</v>
      </c>
      <c r="V350" s="283"/>
      <c r="W350" s="272"/>
      <c r="X350" s="272"/>
      <c r="Y350" s="272"/>
      <c r="Z350" s="272">
        <f t="shared" si="46"/>
        <v>15460</v>
      </c>
      <c r="AA350" s="272"/>
      <c r="AB350" s="272"/>
      <c r="AC350" s="272"/>
      <c r="AD350" s="273"/>
      <c r="AH350" s="30"/>
      <c r="AI350" s="30"/>
      <c r="AJ350" s="30"/>
      <c r="CF350" s="30"/>
      <c r="CG350" s="30"/>
      <c r="CH350" s="30"/>
      <c r="CI350" s="30"/>
    </row>
    <row r="351" spans="1:88" s="23" customFormat="1" ht="15.75" customHeight="1">
      <c r="A351" s="180" t="str">
        <f t="shared" si="41"/>
        <v/>
      </c>
      <c r="B351" s="165"/>
      <c r="G351" s="294">
        <f t="shared" si="42"/>
        <v>5</v>
      </c>
      <c r="H351" s="228"/>
      <c r="I351" s="228"/>
      <c r="J351" s="271">
        <f t="shared" si="43"/>
        <v>10309.7952</v>
      </c>
      <c r="K351" s="267"/>
      <c r="L351" s="267"/>
      <c r="M351" s="267"/>
      <c r="N351" s="267">
        <f t="shared" si="44"/>
        <v>10309.7952</v>
      </c>
      <c r="O351" s="267"/>
      <c r="P351" s="267"/>
      <c r="Q351" s="268"/>
      <c r="R351" s="278">
        <f t="shared" si="47"/>
        <v>1.5</v>
      </c>
      <c r="S351" s="220"/>
      <c r="T351" s="279"/>
      <c r="U351" s="282">
        <f t="shared" si="45"/>
        <v>15460</v>
      </c>
      <c r="V351" s="283"/>
      <c r="W351" s="272"/>
      <c r="X351" s="272"/>
      <c r="Y351" s="272"/>
      <c r="Z351" s="272">
        <f t="shared" si="46"/>
        <v>15460</v>
      </c>
      <c r="AA351" s="272"/>
      <c r="AB351" s="272"/>
      <c r="AC351" s="272"/>
      <c r="AD351" s="273"/>
      <c r="AH351" s="30"/>
      <c r="AI351" s="30"/>
      <c r="AJ351" s="30"/>
      <c r="CF351" s="30"/>
      <c r="CG351" s="30"/>
      <c r="CH351" s="30"/>
      <c r="CI351" s="30"/>
    </row>
    <row r="352" spans="1:88" s="23" customFormat="1" ht="15.75" customHeight="1">
      <c r="A352" s="180" t="str">
        <f t="shared" si="41"/>
        <v/>
      </c>
      <c r="B352" s="165"/>
      <c r="G352" s="294">
        <f t="shared" si="42"/>
        <v>6</v>
      </c>
      <c r="H352" s="228"/>
      <c r="I352" s="228"/>
      <c r="J352" s="271">
        <f t="shared" si="43"/>
        <v>10309.7952</v>
      </c>
      <c r="K352" s="267"/>
      <c r="L352" s="267"/>
      <c r="M352" s="267"/>
      <c r="N352" s="267">
        <f t="shared" si="44"/>
        <v>10309.7952</v>
      </c>
      <c r="O352" s="267"/>
      <c r="P352" s="267"/>
      <c r="Q352" s="268"/>
      <c r="R352" s="278">
        <f t="shared" si="47"/>
        <v>1.5</v>
      </c>
      <c r="S352" s="220"/>
      <c r="T352" s="279"/>
      <c r="U352" s="282">
        <f t="shared" si="45"/>
        <v>15460</v>
      </c>
      <c r="V352" s="283"/>
      <c r="W352" s="272"/>
      <c r="X352" s="272"/>
      <c r="Y352" s="272"/>
      <c r="Z352" s="272">
        <f t="shared" si="46"/>
        <v>15460</v>
      </c>
      <c r="AA352" s="272"/>
      <c r="AB352" s="272"/>
      <c r="AC352" s="272"/>
      <c r="AD352" s="273"/>
      <c r="AH352" s="30"/>
      <c r="AI352" s="30"/>
      <c r="AJ352" s="30"/>
      <c r="CF352" s="30"/>
      <c r="CG352" s="30"/>
      <c r="CH352" s="30"/>
      <c r="CI352" s="30"/>
    </row>
    <row r="353" spans="1:87" s="23" customFormat="1" ht="15.75" customHeight="1">
      <c r="A353" s="180" t="str">
        <f t="shared" si="41"/>
        <v/>
      </c>
      <c r="B353" s="165"/>
      <c r="G353" s="294">
        <f t="shared" si="42"/>
        <v>7</v>
      </c>
      <c r="H353" s="228"/>
      <c r="I353" s="228"/>
      <c r="J353" s="271">
        <f t="shared" si="43"/>
        <v>67828.417199999996</v>
      </c>
      <c r="K353" s="267"/>
      <c r="L353" s="267"/>
      <c r="M353" s="267"/>
      <c r="N353" s="267">
        <f t="shared" si="44"/>
        <v>67828.417199999996</v>
      </c>
      <c r="O353" s="267"/>
      <c r="P353" s="267"/>
      <c r="Q353" s="268"/>
      <c r="R353" s="278">
        <f t="shared" si="47"/>
        <v>1.5</v>
      </c>
      <c r="S353" s="220"/>
      <c r="T353" s="279"/>
      <c r="U353" s="282">
        <f t="shared" si="45"/>
        <v>101740</v>
      </c>
      <c r="V353" s="283"/>
      <c r="W353" s="272"/>
      <c r="X353" s="272"/>
      <c r="Y353" s="272"/>
      <c r="Z353" s="272">
        <f t="shared" si="46"/>
        <v>101740</v>
      </c>
      <c r="AA353" s="272"/>
      <c r="AB353" s="272"/>
      <c r="AC353" s="272"/>
      <c r="AD353" s="273"/>
      <c r="AH353" s="30"/>
      <c r="AI353" s="30"/>
      <c r="AJ353" s="30"/>
      <c r="CF353" s="30"/>
      <c r="CG353" s="30"/>
      <c r="CH353" s="30"/>
      <c r="CI353" s="30"/>
    </row>
    <row r="354" spans="1:87" s="23" customFormat="1" ht="15.75" customHeight="1">
      <c r="A354" s="180" t="str">
        <f t="shared" si="41"/>
        <v/>
      </c>
      <c r="B354" s="165"/>
      <c r="G354" s="294">
        <f t="shared" si="42"/>
        <v>8</v>
      </c>
      <c r="H354" s="228"/>
      <c r="I354" s="228"/>
      <c r="J354" s="271">
        <f t="shared" si="43"/>
        <v>32232.002400000001</v>
      </c>
      <c r="K354" s="267"/>
      <c r="L354" s="267"/>
      <c r="M354" s="267"/>
      <c r="N354" s="267">
        <f t="shared" si="44"/>
        <v>32232.002400000001</v>
      </c>
      <c r="O354" s="267"/>
      <c r="P354" s="267"/>
      <c r="Q354" s="268"/>
      <c r="R354" s="278">
        <f t="shared" si="47"/>
        <v>1.5</v>
      </c>
      <c r="S354" s="220"/>
      <c r="T354" s="279"/>
      <c r="U354" s="282">
        <f t="shared" si="45"/>
        <v>48350</v>
      </c>
      <c r="V354" s="283"/>
      <c r="W354" s="272"/>
      <c r="X354" s="272"/>
      <c r="Y354" s="272"/>
      <c r="Z354" s="272">
        <f t="shared" si="46"/>
        <v>48350</v>
      </c>
      <c r="AA354" s="272"/>
      <c r="AB354" s="272"/>
      <c r="AC354" s="272"/>
      <c r="AD354" s="273"/>
      <c r="AH354" s="30"/>
      <c r="AI354" s="30"/>
      <c r="AJ354" s="30"/>
      <c r="CF354" s="30"/>
      <c r="CG354" s="30"/>
      <c r="CH354" s="30"/>
      <c r="CI354" s="30"/>
    </row>
    <row r="355" spans="1:87" s="23" customFormat="1" ht="15.75" customHeight="1">
      <c r="A355" s="180" t="str">
        <f t="shared" si="41"/>
        <v/>
      </c>
      <c r="B355" s="165"/>
      <c r="G355" s="294">
        <f t="shared" si="42"/>
        <v>9</v>
      </c>
      <c r="H355" s="228"/>
      <c r="I355" s="228"/>
      <c r="J355" s="271">
        <f t="shared" si="43"/>
        <v>52526.347200000004</v>
      </c>
      <c r="K355" s="267"/>
      <c r="L355" s="267"/>
      <c r="M355" s="267"/>
      <c r="N355" s="267">
        <f t="shared" si="44"/>
        <v>52526.347200000004</v>
      </c>
      <c r="O355" s="267"/>
      <c r="P355" s="267"/>
      <c r="Q355" s="268"/>
      <c r="R355" s="278">
        <f t="shared" si="47"/>
        <v>1.5</v>
      </c>
      <c r="S355" s="220"/>
      <c r="T355" s="279"/>
      <c r="U355" s="282">
        <f t="shared" si="45"/>
        <v>78790</v>
      </c>
      <c r="V355" s="283"/>
      <c r="W355" s="272"/>
      <c r="X355" s="272"/>
      <c r="Y355" s="272"/>
      <c r="Z355" s="272">
        <f t="shared" si="46"/>
        <v>78790</v>
      </c>
      <c r="AA355" s="272"/>
      <c r="AB355" s="272"/>
      <c r="AC355" s="272"/>
      <c r="AD355" s="273"/>
      <c r="AH355" s="30"/>
      <c r="AI355" s="30"/>
      <c r="AJ355" s="30"/>
      <c r="CF355" s="30"/>
      <c r="CG355" s="30"/>
      <c r="CH355" s="30"/>
      <c r="CI355" s="30"/>
    </row>
    <row r="356" spans="1:87" s="23" customFormat="1" ht="15.75" customHeight="1">
      <c r="A356" s="180" t="str">
        <f t="shared" si="41"/>
        <v/>
      </c>
      <c r="B356" s="165"/>
      <c r="G356" s="294">
        <f t="shared" si="42"/>
        <v>10</v>
      </c>
      <c r="H356" s="228"/>
      <c r="I356" s="228"/>
      <c r="J356" s="271">
        <f t="shared" si="43"/>
        <v>37766.898000000001</v>
      </c>
      <c r="K356" s="267"/>
      <c r="L356" s="267"/>
      <c r="M356" s="267"/>
      <c r="N356" s="267">
        <f t="shared" si="44"/>
        <v>37766.898000000001</v>
      </c>
      <c r="O356" s="267"/>
      <c r="P356" s="267"/>
      <c r="Q356" s="268"/>
      <c r="R356" s="278">
        <f t="shared" si="47"/>
        <v>1.5</v>
      </c>
      <c r="S356" s="220"/>
      <c r="T356" s="279"/>
      <c r="U356" s="282">
        <f t="shared" si="45"/>
        <v>56650</v>
      </c>
      <c r="V356" s="283"/>
      <c r="W356" s="272"/>
      <c r="X356" s="272"/>
      <c r="Y356" s="272"/>
      <c r="Z356" s="272">
        <f t="shared" si="46"/>
        <v>56650</v>
      </c>
      <c r="AA356" s="272"/>
      <c r="AB356" s="272"/>
      <c r="AC356" s="272"/>
      <c r="AD356" s="273"/>
      <c r="AH356" s="30"/>
      <c r="AI356" s="30"/>
      <c r="AJ356" s="30"/>
      <c r="CF356" s="30"/>
      <c r="CG356" s="30"/>
      <c r="CH356" s="30"/>
      <c r="CI356" s="30"/>
    </row>
    <row r="357" spans="1:87" s="23" customFormat="1" ht="15.75" customHeight="1">
      <c r="A357" s="180" t="str">
        <f t="shared" si="41"/>
        <v/>
      </c>
      <c r="B357" s="165"/>
      <c r="G357" s="294">
        <f t="shared" si="42"/>
        <v>11</v>
      </c>
      <c r="H357" s="228"/>
      <c r="I357" s="228"/>
      <c r="J357" s="271">
        <f t="shared" si="43"/>
        <v>52526.347200000004</v>
      </c>
      <c r="K357" s="267"/>
      <c r="L357" s="267"/>
      <c r="M357" s="267"/>
      <c r="N357" s="267">
        <f t="shared" si="44"/>
        <v>52526.347200000004</v>
      </c>
      <c r="O357" s="267"/>
      <c r="P357" s="267"/>
      <c r="Q357" s="268"/>
      <c r="R357" s="278">
        <f t="shared" si="47"/>
        <v>1.5</v>
      </c>
      <c r="S357" s="220"/>
      <c r="T357" s="279"/>
      <c r="U357" s="282">
        <f t="shared" si="45"/>
        <v>78790</v>
      </c>
      <c r="V357" s="283"/>
      <c r="W357" s="272"/>
      <c r="X357" s="272"/>
      <c r="Y357" s="272"/>
      <c r="Z357" s="272">
        <f t="shared" si="46"/>
        <v>78790</v>
      </c>
      <c r="AA357" s="272"/>
      <c r="AB357" s="272"/>
      <c r="AC357" s="272"/>
      <c r="AD357" s="273"/>
      <c r="AH357" s="30"/>
      <c r="AI357" s="30"/>
      <c r="AJ357" s="30"/>
      <c r="CF357" s="30"/>
      <c r="CG357" s="30"/>
      <c r="CH357" s="30"/>
      <c r="CI357" s="30"/>
    </row>
    <row r="358" spans="1:87" s="23" customFormat="1" ht="15.75" customHeight="1">
      <c r="A358" s="180" t="str">
        <f t="shared" si="41"/>
        <v/>
      </c>
      <c r="B358" s="165"/>
      <c r="G358" s="294">
        <f t="shared" si="42"/>
        <v>12</v>
      </c>
      <c r="H358" s="228"/>
      <c r="I358" s="228"/>
      <c r="J358" s="271">
        <f t="shared" si="43"/>
        <v>35596.414799999999</v>
      </c>
      <c r="K358" s="267"/>
      <c r="L358" s="267"/>
      <c r="M358" s="267"/>
      <c r="N358" s="267">
        <f t="shared" si="44"/>
        <v>35596.414799999999</v>
      </c>
      <c r="O358" s="267"/>
      <c r="P358" s="267"/>
      <c r="Q358" s="268"/>
      <c r="R358" s="278">
        <f t="shared" si="47"/>
        <v>1.5</v>
      </c>
      <c r="S358" s="220"/>
      <c r="T358" s="279"/>
      <c r="U358" s="282">
        <f t="shared" si="45"/>
        <v>53390</v>
      </c>
      <c r="V358" s="283"/>
      <c r="W358" s="272"/>
      <c r="X358" s="272"/>
      <c r="Y358" s="272"/>
      <c r="Z358" s="272">
        <f t="shared" si="46"/>
        <v>53390</v>
      </c>
      <c r="AA358" s="272"/>
      <c r="AB358" s="272"/>
      <c r="AC358" s="272"/>
      <c r="AD358" s="273"/>
      <c r="AH358" s="30"/>
      <c r="AI358" s="30"/>
      <c r="AJ358" s="30"/>
      <c r="CF358" s="30"/>
      <c r="CG358" s="30"/>
      <c r="CH358" s="30"/>
      <c r="CI358" s="30"/>
    </row>
    <row r="359" spans="1:87" s="23" customFormat="1" ht="15.75" hidden="1" customHeight="1">
      <c r="A359" s="180" t="str">
        <f t="shared" si="41"/>
        <v>×</v>
      </c>
      <c r="B359" s="165"/>
      <c r="G359" s="294" t="str">
        <f t="shared" si="42"/>
        <v/>
      </c>
      <c r="H359" s="228"/>
      <c r="I359" s="228"/>
      <c r="J359" s="271" t="str">
        <f t="shared" si="43"/>
        <v/>
      </c>
      <c r="K359" s="267"/>
      <c r="L359" s="267"/>
      <c r="M359" s="267"/>
      <c r="N359" s="267" t="str">
        <f t="shared" si="44"/>
        <v/>
      </c>
      <c r="O359" s="267"/>
      <c r="P359" s="267"/>
      <c r="Q359" s="268"/>
      <c r="R359" s="278">
        <f t="shared" si="47"/>
        <v>1.5</v>
      </c>
      <c r="S359" s="220"/>
      <c r="T359" s="279"/>
      <c r="U359" s="282" t="str">
        <f t="shared" si="45"/>
        <v/>
      </c>
      <c r="V359" s="283"/>
      <c r="W359" s="272"/>
      <c r="X359" s="272"/>
      <c r="Y359" s="272"/>
      <c r="Z359" s="272" t="str">
        <f t="shared" si="46"/>
        <v/>
      </c>
      <c r="AA359" s="272"/>
      <c r="AB359" s="272"/>
      <c r="AC359" s="272"/>
      <c r="AD359" s="273"/>
      <c r="AH359" s="30"/>
      <c r="AI359" s="30"/>
      <c r="AJ359" s="30"/>
      <c r="CF359" s="30"/>
      <c r="CG359" s="30"/>
      <c r="CH359" s="30"/>
      <c r="CI359" s="30"/>
    </row>
    <row r="360" spans="1:87" s="23" customFormat="1" ht="15.75" hidden="1" customHeight="1">
      <c r="A360" s="180" t="str">
        <f t="shared" si="41"/>
        <v>×</v>
      </c>
      <c r="B360" s="165"/>
      <c r="G360" s="294" t="str">
        <f t="shared" si="42"/>
        <v/>
      </c>
      <c r="H360" s="228"/>
      <c r="I360" s="228"/>
      <c r="J360" s="271" t="str">
        <f t="shared" si="43"/>
        <v/>
      </c>
      <c r="K360" s="267"/>
      <c r="L360" s="267"/>
      <c r="M360" s="267"/>
      <c r="N360" s="267" t="str">
        <f t="shared" si="44"/>
        <v/>
      </c>
      <c r="O360" s="267"/>
      <c r="P360" s="267"/>
      <c r="Q360" s="268"/>
      <c r="R360" s="278">
        <f t="shared" si="47"/>
        <v>1.5</v>
      </c>
      <c r="S360" s="220"/>
      <c r="T360" s="279"/>
      <c r="U360" s="282" t="str">
        <f t="shared" si="45"/>
        <v/>
      </c>
      <c r="V360" s="283"/>
      <c r="W360" s="272"/>
      <c r="X360" s="272"/>
      <c r="Y360" s="272"/>
      <c r="Z360" s="272" t="str">
        <f t="shared" si="46"/>
        <v/>
      </c>
      <c r="AA360" s="272"/>
      <c r="AB360" s="272"/>
      <c r="AC360" s="272"/>
      <c r="AD360" s="273"/>
      <c r="AH360" s="30"/>
      <c r="AI360" s="30"/>
      <c r="AJ360" s="30"/>
      <c r="CF360" s="30"/>
      <c r="CG360" s="30"/>
      <c r="CH360" s="30"/>
      <c r="CI360" s="30"/>
    </row>
    <row r="361" spans="1:87" s="23" customFormat="1" ht="15.75" hidden="1" customHeight="1">
      <c r="A361" s="180" t="str">
        <f t="shared" si="41"/>
        <v>×</v>
      </c>
      <c r="B361" s="165"/>
      <c r="G361" s="294" t="str">
        <f t="shared" si="42"/>
        <v/>
      </c>
      <c r="H361" s="228"/>
      <c r="I361" s="228"/>
      <c r="J361" s="271" t="str">
        <f t="shared" si="43"/>
        <v/>
      </c>
      <c r="K361" s="267"/>
      <c r="L361" s="267"/>
      <c r="M361" s="267"/>
      <c r="N361" s="267" t="str">
        <f t="shared" si="44"/>
        <v/>
      </c>
      <c r="O361" s="267"/>
      <c r="P361" s="267"/>
      <c r="Q361" s="268"/>
      <c r="R361" s="278">
        <f t="shared" si="47"/>
        <v>1.5</v>
      </c>
      <c r="S361" s="220"/>
      <c r="T361" s="279"/>
      <c r="U361" s="282" t="str">
        <f t="shared" si="45"/>
        <v/>
      </c>
      <c r="V361" s="283"/>
      <c r="W361" s="272"/>
      <c r="X361" s="272"/>
      <c r="Y361" s="272"/>
      <c r="Z361" s="272" t="str">
        <f t="shared" si="46"/>
        <v/>
      </c>
      <c r="AA361" s="272"/>
      <c r="AB361" s="272"/>
      <c r="AC361" s="272"/>
      <c r="AD361" s="273"/>
      <c r="AH361" s="30"/>
      <c r="AI361" s="30"/>
      <c r="AJ361" s="30"/>
      <c r="CF361" s="30"/>
      <c r="CG361" s="30"/>
      <c r="CH361" s="30"/>
      <c r="CI361" s="30"/>
    </row>
    <row r="362" spans="1:87" s="23" customFormat="1" ht="15.75" hidden="1" customHeight="1">
      <c r="A362" s="180" t="str">
        <f t="shared" si="41"/>
        <v>×</v>
      </c>
      <c r="B362" s="165"/>
      <c r="G362" s="294" t="str">
        <f t="shared" si="42"/>
        <v/>
      </c>
      <c r="H362" s="228"/>
      <c r="I362" s="228"/>
      <c r="J362" s="271" t="str">
        <f t="shared" si="43"/>
        <v/>
      </c>
      <c r="K362" s="267"/>
      <c r="L362" s="267"/>
      <c r="M362" s="267"/>
      <c r="N362" s="267" t="str">
        <f t="shared" si="44"/>
        <v/>
      </c>
      <c r="O362" s="267"/>
      <c r="P362" s="267"/>
      <c r="Q362" s="268"/>
      <c r="R362" s="278">
        <f t="shared" si="47"/>
        <v>1.5</v>
      </c>
      <c r="S362" s="220"/>
      <c r="T362" s="279"/>
      <c r="U362" s="282" t="str">
        <f t="shared" si="45"/>
        <v/>
      </c>
      <c r="V362" s="283"/>
      <c r="W362" s="272"/>
      <c r="X362" s="272"/>
      <c r="Y362" s="272"/>
      <c r="Z362" s="272" t="str">
        <f t="shared" si="46"/>
        <v/>
      </c>
      <c r="AA362" s="272"/>
      <c r="AB362" s="272"/>
      <c r="AC362" s="272"/>
      <c r="AD362" s="273"/>
      <c r="AH362" s="30"/>
      <c r="AI362" s="30"/>
      <c r="AJ362" s="30"/>
      <c r="CF362" s="30"/>
      <c r="CG362" s="30"/>
      <c r="CH362" s="30"/>
      <c r="CI362" s="30"/>
    </row>
    <row r="363" spans="1:87" s="23" customFormat="1" ht="15.75" hidden="1" customHeight="1">
      <c r="A363" s="181" t="str">
        <f t="shared" si="41"/>
        <v>×</v>
      </c>
      <c r="B363" s="165"/>
      <c r="G363" s="508" t="str">
        <f t="shared" si="42"/>
        <v/>
      </c>
      <c r="H363" s="237"/>
      <c r="I363" s="237"/>
      <c r="J363" s="284" t="str">
        <f t="shared" si="43"/>
        <v/>
      </c>
      <c r="K363" s="276"/>
      <c r="L363" s="276"/>
      <c r="M363" s="276"/>
      <c r="N363" s="276" t="str">
        <f t="shared" si="44"/>
        <v/>
      </c>
      <c r="O363" s="276"/>
      <c r="P363" s="276"/>
      <c r="Q363" s="277"/>
      <c r="R363" s="280">
        <f t="shared" si="47"/>
        <v>1.5</v>
      </c>
      <c r="S363" s="249"/>
      <c r="T363" s="281"/>
      <c r="U363" s="285" t="str">
        <f t="shared" si="45"/>
        <v/>
      </c>
      <c r="V363" s="286"/>
      <c r="W363" s="274"/>
      <c r="X363" s="274"/>
      <c r="Y363" s="274"/>
      <c r="Z363" s="274" t="str">
        <f t="shared" si="46"/>
        <v/>
      </c>
      <c r="AA363" s="274"/>
      <c r="AB363" s="274"/>
      <c r="AC363" s="274"/>
      <c r="AD363" s="275"/>
      <c r="AH363" s="30"/>
      <c r="AI363" s="30"/>
      <c r="AJ363" s="30"/>
      <c r="CF363" s="30"/>
      <c r="CG363" s="30"/>
      <c r="CH363" s="30"/>
      <c r="CI363" s="30"/>
    </row>
    <row r="364" spans="1:87" s="23" customFormat="1" ht="15.75" customHeight="1">
      <c r="A364" s="117" t="str">
        <f t="shared" ref="A364:A369" si="48">IF(液状化L1の有無="","","×")</f>
        <v/>
      </c>
      <c r="B364" s="165" t="s">
        <v>588</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48"/>
        <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48"/>
        <v/>
      </c>
      <c r="B366" s="165"/>
      <c r="C366" s="165"/>
      <c r="F366" s="30"/>
      <c r="G366" s="28" t="s">
        <v>541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48"/>
        <v/>
      </c>
      <c r="B367" s="165"/>
      <c r="G367" s="299" t="s">
        <v>77</v>
      </c>
      <c r="H367" s="299"/>
      <c r="I367" s="245"/>
      <c r="J367" s="245" t="s">
        <v>422</v>
      </c>
      <c r="K367" s="245"/>
      <c r="L367" s="245"/>
      <c r="M367" s="245"/>
      <c r="N367" s="245" t="s">
        <v>421</v>
      </c>
      <c r="O367" s="245"/>
      <c r="P367" s="245"/>
      <c r="Q367" s="404"/>
      <c r="R367" s="458" t="s">
        <v>390</v>
      </c>
      <c r="S367" s="258"/>
      <c r="T367" s="258"/>
      <c r="U367" s="258"/>
      <c r="V367" s="258"/>
      <c r="W367" s="258"/>
      <c r="X367" s="258"/>
      <c r="Y367" s="258"/>
      <c r="Z367" s="258"/>
      <c r="AA367" s="258"/>
      <c r="AB367" s="258"/>
      <c r="AC367" s="258"/>
      <c r="AD367" s="258"/>
      <c r="AE367" s="259"/>
    </row>
    <row r="368" spans="1:87" s="23" customFormat="1" ht="15.75" customHeight="1">
      <c r="A368" s="117" t="str">
        <f t="shared" si="48"/>
        <v/>
      </c>
      <c r="B368" s="165"/>
      <c r="G368" s="403"/>
      <c r="H368" s="403"/>
      <c r="I368" s="355"/>
      <c r="J368" s="355"/>
      <c r="K368" s="355"/>
      <c r="L368" s="355"/>
      <c r="M368" s="355"/>
      <c r="N368" s="355"/>
      <c r="O368" s="355"/>
      <c r="P368" s="355"/>
      <c r="Q368" s="405"/>
      <c r="R368" s="401" t="s">
        <v>423</v>
      </c>
      <c r="S368" s="355"/>
      <c r="T368" s="355"/>
      <c r="U368" s="355"/>
      <c r="V368" s="355" t="s">
        <v>419</v>
      </c>
      <c r="W368" s="355"/>
      <c r="X368" s="355"/>
      <c r="Y368" s="355"/>
      <c r="Z368" s="355"/>
      <c r="AA368" s="355" t="s">
        <v>420</v>
      </c>
      <c r="AB368" s="355"/>
      <c r="AC368" s="355"/>
      <c r="AD368" s="355"/>
      <c r="AE368" s="405"/>
    </row>
    <row r="369" spans="1:84" s="23" customFormat="1" ht="15.75" customHeight="1">
      <c r="A369" s="117" t="str">
        <f t="shared" si="48"/>
        <v/>
      </c>
      <c r="B369" s="165"/>
      <c r="G369" s="300"/>
      <c r="H369" s="300"/>
      <c r="I369" s="246"/>
      <c r="J369" s="246"/>
      <c r="K369" s="246"/>
      <c r="L369" s="246"/>
      <c r="M369" s="246"/>
      <c r="N369" s="246"/>
      <c r="O369" s="246"/>
      <c r="P369" s="246"/>
      <c r="Q369" s="406"/>
      <c r="R369" s="417"/>
      <c r="S369" s="246"/>
      <c r="T369" s="246"/>
      <c r="U369" s="246"/>
      <c r="V369" s="246"/>
      <c r="W369" s="246"/>
      <c r="X369" s="246"/>
      <c r="Y369" s="246"/>
      <c r="Z369" s="246"/>
      <c r="AA369" s="246"/>
      <c r="AB369" s="246"/>
      <c r="AC369" s="246"/>
      <c r="AD369" s="246"/>
      <c r="AE369" s="406"/>
    </row>
    <row r="370" spans="1:84" s="23" customFormat="1" ht="15.75" customHeight="1">
      <c r="A370" s="117" t="str">
        <f t="shared" ref="A370:A385" si="49">IF(液状化L1の有無="",IF(G370="","×",""),"×")</f>
        <v/>
      </c>
      <c r="B370" s="165"/>
      <c r="C370" s="165"/>
      <c r="G370" s="304">
        <f t="shared" ref="G370:G385" si="50">G348</f>
        <v>2</v>
      </c>
      <c r="H370" s="304"/>
      <c r="I370" s="226"/>
      <c r="J370" s="326">
        <f>U348</f>
        <v>6020</v>
      </c>
      <c r="K370" s="326"/>
      <c r="L370" s="326"/>
      <c r="M370" s="326"/>
      <c r="N370" s="326">
        <f>Z348</f>
        <v>6020</v>
      </c>
      <c r="O370" s="326"/>
      <c r="P370" s="326"/>
      <c r="Q370" s="327"/>
      <c r="R370" s="629">
        <f t="shared" ref="R370:R385" si="51">R304</f>
        <v>1</v>
      </c>
      <c r="S370" s="630"/>
      <c r="T370" s="630"/>
      <c r="U370" s="630"/>
      <c r="V370" s="413">
        <f t="shared" ref="V370:V385" si="52">IF(J370="","",ROUND(J370*R370,-1))</f>
        <v>6020</v>
      </c>
      <c r="W370" s="413"/>
      <c r="X370" s="413"/>
      <c r="Y370" s="413"/>
      <c r="Z370" s="413"/>
      <c r="AA370" s="413">
        <f t="shared" ref="AA370:AA385" si="53">IF(N370="","",ROUND(N370*R370,-1))</f>
        <v>6020</v>
      </c>
      <c r="AB370" s="413"/>
      <c r="AC370" s="413"/>
      <c r="AD370" s="413"/>
      <c r="AE370" s="425"/>
    </row>
    <row r="371" spans="1:84" s="23" customFormat="1" ht="15.75" customHeight="1">
      <c r="A371" s="117" t="str">
        <f t="shared" si="49"/>
        <v/>
      </c>
      <c r="B371" s="165"/>
      <c r="C371" s="165"/>
      <c r="G371" s="265">
        <f t="shared" si="50"/>
        <v>3</v>
      </c>
      <c r="H371" s="265"/>
      <c r="I371" s="266"/>
      <c r="J371" s="267">
        <f t="shared" ref="J371:J385" si="54">U349</f>
        <v>5050</v>
      </c>
      <c r="K371" s="267"/>
      <c r="L371" s="267"/>
      <c r="M371" s="267"/>
      <c r="N371" s="267">
        <f t="shared" ref="N371:N385" si="55">Z349</f>
        <v>5050</v>
      </c>
      <c r="O371" s="267"/>
      <c r="P371" s="267"/>
      <c r="Q371" s="268"/>
      <c r="R371" s="631">
        <f t="shared" si="51"/>
        <v>1</v>
      </c>
      <c r="S371" s="554"/>
      <c r="T371" s="554"/>
      <c r="U371" s="554"/>
      <c r="V371" s="272">
        <f t="shared" si="52"/>
        <v>5050</v>
      </c>
      <c r="W371" s="272"/>
      <c r="X371" s="272"/>
      <c r="Y371" s="272"/>
      <c r="Z371" s="272"/>
      <c r="AA371" s="272">
        <f t="shared" si="53"/>
        <v>5050</v>
      </c>
      <c r="AB371" s="272"/>
      <c r="AC371" s="272"/>
      <c r="AD371" s="272"/>
      <c r="AE371" s="273"/>
    </row>
    <row r="372" spans="1:84" s="23" customFormat="1" ht="15.75" customHeight="1">
      <c r="A372" s="117" t="str">
        <f t="shared" si="49"/>
        <v/>
      </c>
      <c r="B372" s="165"/>
      <c r="C372" s="165"/>
      <c r="G372" s="265">
        <f t="shared" si="50"/>
        <v>4</v>
      </c>
      <c r="H372" s="265"/>
      <c r="I372" s="266"/>
      <c r="J372" s="267">
        <f t="shared" si="54"/>
        <v>15460</v>
      </c>
      <c r="K372" s="267"/>
      <c r="L372" s="267"/>
      <c r="M372" s="267"/>
      <c r="N372" s="267">
        <f t="shared" si="55"/>
        <v>15460</v>
      </c>
      <c r="O372" s="267"/>
      <c r="P372" s="267"/>
      <c r="Q372" s="268"/>
      <c r="R372" s="631">
        <f t="shared" si="51"/>
        <v>1</v>
      </c>
      <c r="S372" s="554"/>
      <c r="T372" s="554"/>
      <c r="U372" s="554"/>
      <c r="V372" s="272">
        <f t="shared" si="52"/>
        <v>15460</v>
      </c>
      <c r="W372" s="272"/>
      <c r="X372" s="272"/>
      <c r="Y372" s="272"/>
      <c r="Z372" s="272"/>
      <c r="AA372" s="272">
        <f t="shared" si="53"/>
        <v>15460</v>
      </c>
      <c r="AB372" s="272"/>
      <c r="AC372" s="272"/>
      <c r="AD372" s="272"/>
      <c r="AE372" s="273"/>
    </row>
    <row r="373" spans="1:84" s="23" customFormat="1" ht="15.75" customHeight="1">
      <c r="A373" s="117" t="str">
        <f t="shared" si="49"/>
        <v/>
      </c>
      <c r="B373" s="165"/>
      <c r="C373" s="165"/>
      <c r="G373" s="265">
        <f t="shared" si="50"/>
        <v>5</v>
      </c>
      <c r="H373" s="265"/>
      <c r="I373" s="266"/>
      <c r="J373" s="267">
        <f t="shared" si="54"/>
        <v>15460</v>
      </c>
      <c r="K373" s="267"/>
      <c r="L373" s="267"/>
      <c r="M373" s="267"/>
      <c r="N373" s="267">
        <f t="shared" si="55"/>
        <v>15460</v>
      </c>
      <c r="O373" s="267"/>
      <c r="P373" s="267"/>
      <c r="Q373" s="268"/>
      <c r="R373" s="631">
        <f t="shared" si="51"/>
        <v>1</v>
      </c>
      <c r="S373" s="554"/>
      <c r="T373" s="554"/>
      <c r="U373" s="554"/>
      <c r="V373" s="272">
        <f t="shared" si="52"/>
        <v>15460</v>
      </c>
      <c r="W373" s="272"/>
      <c r="X373" s="272"/>
      <c r="Y373" s="272"/>
      <c r="Z373" s="272"/>
      <c r="AA373" s="272">
        <f t="shared" si="53"/>
        <v>15460</v>
      </c>
      <c r="AB373" s="272"/>
      <c r="AC373" s="272"/>
      <c r="AD373" s="272"/>
      <c r="AE373" s="273"/>
    </row>
    <row r="374" spans="1:84" s="23" customFormat="1" ht="15.75" customHeight="1">
      <c r="A374" s="117" t="str">
        <f t="shared" si="49"/>
        <v/>
      </c>
      <c r="B374" s="165"/>
      <c r="C374" s="165"/>
      <c r="G374" s="265">
        <f t="shared" si="50"/>
        <v>6</v>
      </c>
      <c r="H374" s="265"/>
      <c r="I374" s="266"/>
      <c r="J374" s="267">
        <f t="shared" si="54"/>
        <v>15460</v>
      </c>
      <c r="K374" s="267"/>
      <c r="L374" s="267"/>
      <c r="M374" s="267"/>
      <c r="N374" s="267">
        <f t="shared" si="55"/>
        <v>15460</v>
      </c>
      <c r="O374" s="267"/>
      <c r="P374" s="267"/>
      <c r="Q374" s="268"/>
      <c r="R374" s="631">
        <f t="shared" si="51"/>
        <v>1</v>
      </c>
      <c r="S374" s="554"/>
      <c r="T374" s="554"/>
      <c r="U374" s="554"/>
      <c r="V374" s="272">
        <f t="shared" si="52"/>
        <v>15460</v>
      </c>
      <c r="W374" s="272"/>
      <c r="X374" s="272"/>
      <c r="Y374" s="272"/>
      <c r="Z374" s="272"/>
      <c r="AA374" s="272">
        <f t="shared" si="53"/>
        <v>15460</v>
      </c>
      <c r="AB374" s="272"/>
      <c r="AC374" s="272"/>
      <c r="AD374" s="272"/>
      <c r="AE374" s="273"/>
      <c r="CC374" s="30"/>
      <c r="CD374" s="30"/>
      <c r="CE374" s="30"/>
      <c r="CF374" s="30"/>
    </row>
    <row r="375" spans="1:84" s="23" customFormat="1" ht="15.75" customHeight="1">
      <c r="A375" s="117" t="str">
        <f t="shared" si="49"/>
        <v/>
      </c>
      <c r="B375" s="165"/>
      <c r="C375" s="165"/>
      <c r="G375" s="265">
        <f t="shared" si="50"/>
        <v>7</v>
      </c>
      <c r="H375" s="265"/>
      <c r="I375" s="266"/>
      <c r="J375" s="267">
        <f t="shared" si="54"/>
        <v>101740</v>
      </c>
      <c r="K375" s="267"/>
      <c r="L375" s="267"/>
      <c r="M375" s="267"/>
      <c r="N375" s="267">
        <f t="shared" si="55"/>
        <v>101740</v>
      </c>
      <c r="O375" s="267"/>
      <c r="P375" s="267"/>
      <c r="Q375" s="268"/>
      <c r="R375" s="631">
        <f t="shared" si="51"/>
        <v>0.72100001573562622</v>
      </c>
      <c r="S375" s="554"/>
      <c r="T375" s="554"/>
      <c r="U375" s="554"/>
      <c r="V375" s="272">
        <f t="shared" si="52"/>
        <v>73350</v>
      </c>
      <c r="W375" s="272"/>
      <c r="X375" s="272"/>
      <c r="Y375" s="272"/>
      <c r="Z375" s="272"/>
      <c r="AA375" s="272">
        <f t="shared" si="53"/>
        <v>73350</v>
      </c>
      <c r="AB375" s="272"/>
      <c r="AC375" s="272"/>
      <c r="AD375" s="272"/>
      <c r="AE375" s="273"/>
      <c r="CC375" s="30"/>
      <c r="CD375" s="30"/>
      <c r="CE375" s="30"/>
      <c r="CF375" s="30"/>
    </row>
    <row r="376" spans="1:84" s="23" customFormat="1" ht="15.75" customHeight="1">
      <c r="A376" s="117" t="str">
        <f t="shared" si="49"/>
        <v/>
      </c>
      <c r="B376" s="165"/>
      <c r="C376" s="165"/>
      <c r="G376" s="265">
        <f t="shared" si="50"/>
        <v>8</v>
      </c>
      <c r="H376" s="265"/>
      <c r="I376" s="266"/>
      <c r="J376" s="267">
        <f t="shared" si="54"/>
        <v>48350</v>
      </c>
      <c r="K376" s="267"/>
      <c r="L376" s="267"/>
      <c r="M376" s="267"/>
      <c r="N376" s="267">
        <f t="shared" si="55"/>
        <v>48350</v>
      </c>
      <c r="O376" s="267"/>
      <c r="P376" s="267"/>
      <c r="Q376" s="268"/>
      <c r="R376" s="631">
        <f t="shared" si="51"/>
        <v>1</v>
      </c>
      <c r="S376" s="554"/>
      <c r="T376" s="554"/>
      <c r="U376" s="554"/>
      <c r="V376" s="272">
        <f t="shared" si="52"/>
        <v>48350</v>
      </c>
      <c r="W376" s="272"/>
      <c r="X376" s="272"/>
      <c r="Y376" s="272"/>
      <c r="Z376" s="272"/>
      <c r="AA376" s="272">
        <f t="shared" si="53"/>
        <v>48350</v>
      </c>
      <c r="AB376" s="272"/>
      <c r="AC376" s="272"/>
      <c r="AD376" s="272"/>
      <c r="AE376" s="273"/>
      <c r="CC376" s="30"/>
      <c r="CD376" s="30"/>
      <c r="CE376" s="30"/>
      <c r="CF376" s="30"/>
    </row>
    <row r="377" spans="1:84" s="23" customFormat="1" ht="15.75" customHeight="1">
      <c r="A377" s="117" t="str">
        <f t="shared" si="49"/>
        <v/>
      </c>
      <c r="B377" s="165"/>
      <c r="C377" s="165"/>
      <c r="G377" s="265">
        <f t="shared" si="50"/>
        <v>9</v>
      </c>
      <c r="H377" s="265"/>
      <c r="I377" s="266"/>
      <c r="J377" s="267">
        <f t="shared" si="54"/>
        <v>78790</v>
      </c>
      <c r="K377" s="267"/>
      <c r="L377" s="267"/>
      <c r="M377" s="267"/>
      <c r="N377" s="267">
        <f t="shared" si="55"/>
        <v>78790</v>
      </c>
      <c r="O377" s="267"/>
      <c r="P377" s="267"/>
      <c r="Q377" s="268"/>
      <c r="R377" s="631">
        <f t="shared" si="51"/>
        <v>1</v>
      </c>
      <c r="S377" s="554"/>
      <c r="T377" s="554"/>
      <c r="U377" s="554"/>
      <c r="V377" s="272">
        <f t="shared" si="52"/>
        <v>78790</v>
      </c>
      <c r="W377" s="272"/>
      <c r="X377" s="272"/>
      <c r="Y377" s="272"/>
      <c r="Z377" s="272"/>
      <c r="AA377" s="272">
        <f t="shared" si="53"/>
        <v>78790</v>
      </c>
      <c r="AB377" s="272"/>
      <c r="AC377" s="272"/>
      <c r="AD377" s="272"/>
      <c r="AE377" s="273"/>
      <c r="CC377" s="30"/>
      <c r="CD377" s="30"/>
      <c r="CE377" s="30"/>
      <c r="CF377" s="30"/>
    </row>
    <row r="378" spans="1:84" s="23" customFormat="1" ht="15.75" customHeight="1">
      <c r="A378" s="117" t="str">
        <f t="shared" si="49"/>
        <v/>
      </c>
      <c r="B378" s="165"/>
      <c r="C378" s="165"/>
      <c r="G378" s="265">
        <f t="shared" si="50"/>
        <v>10</v>
      </c>
      <c r="H378" s="265"/>
      <c r="I378" s="266"/>
      <c r="J378" s="267">
        <f t="shared" si="54"/>
        <v>56650</v>
      </c>
      <c r="K378" s="267"/>
      <c r="L378" s="267"/>
      <c r="M378" s="267"/>
      <c r="N378" s="267">
        <f t="shared" si="55"/>
        <v>56650</v>
      </c>
      <c r="O378" s="267"/>
      <c r="P378" s="267"/>
      <c r="Q378" s="268"/>
      <c r="R378" s="631">
        <f t="shared" si="51"/>
        <v>1</v>
      </c>
      <c r="S378" s="554"/>
      <c r="T378" s="554"/>
      <c r="U378" s="554"/>
      <c r="V378" s="272">
        <f t="shared" si="52"/>
        <v>56650</v>
      </c>
      <c r="W378" s="272"/>
      <c r="X378" s="272"/>
      <c r="Y378" s="272"/>
      <c r="Z378" s="272"/>
      <c r="AA378" s="272">
        <f t="shared" si="53"/>
        <v>56650</v>
      </c>
      <c r="AB378" s="272"/>
      <c r="AC378" s="272"/>
      <c r="AD378" s="272"/>
      <c r="AE378" s="273"/>
      <c r="CC378" s="30"/>
      <c r="CD378" s="30"/>
      <c r="CE378" s="30"/>
      <c r="CF378" s="30"/>
    </row>
    <row r="379" spans="1:84" s="23" customFormat="1" ht="15.75" customHeight="1">
      <c r="A379" s="117" t="str">
        <f t="shared" si="49"/>
        <v/>
      </c>
      <c r="B379" s="165"/>
      <c r="C379" s="165"/>
      <c r="G379" s="265">
        <f t="shared" si="50"/>
        <v>11</v>
      </c>
      <c r="H379" s="265"/>
      <c r="I379" s="266"/>
      <c r="J379" s="267">
        <f t="shared" si="54"/>
        <v>78790</v>
      </c>
      <c r="K379" s="267"/>
      <c r="L379" s="267"/>
      <c r="M379" s="267"/>
      <c r="N379" s="267">
        <f t="shared" si="55"/>
        <v>78790</v>
      </c>
      <c r="O379" s="267"/>
      <c r="P379" s="267"/>
      <c r="Q379" s="268"/>
      <c r="R379" s="631">
        <f t="shared" si="51"/>
        <v>1</v>
      </c>
      <c r="S379" s="554"/>
      <c r="T379" s="554"/>
      <c r="U379" s="554"/>
      <c r="V379" s="272">
        <f t="shared" si="52"/>
        <v>78790</v>
      </c>
      <c r="W379" s="272"/>
      <c r="X379" s="272"/>
      <c r="Y379" s="272"/>
      <c r="Z379" s="272"/>
      <c r="AA379" s="272">
        <f t="shared" si="53"/>
        <v>78790</v>
      </c>
      <c r="AB379" s="272"/>
      <c r="AC379" s="272"/>
      <c r="AD379" s="272"/>
      <c r="AE379" s="273"/>
      <c r="CC379" s="30"/>
      <c r="CD379" s="30"/>
      <c r="CE379" s="30"/>
      <c r="CF379" s="30"/>
    </row>
    <row r="380" spans="1:84" s="23" customFormat="1" ht="15.75" customHeight="1">
      <c r="A380" s="117" t="str">
        <f t="shared" si="49"/>
        <v/>
      </c>
      <c r="B380" s="165"/>
      <c r="C380" s="165"/>
      <c r="G380" s="265">
        <f t="shared" si="50"/>
        <v>12</v>
      </c>
      <c r="H380" s="265"/>
      <c r="I380" s="266"/>
      <c r="J380" s="267">
        <f t="shared" si="54"/>
        <v>53390</v>
      </c>
      <c r="K380" s="267"/>
      <c r="L380" s="267"/>
      <c r="M380" s="267"/>
      <c r="N380" s="267">
        <f t="shared" si="55"/>
        <v>53390</v>
      </c>
      <c r="O380" s="267"/>
      <c r="P380" s="267"/>
      <c r="Q380" s="268"/>
      <c r="R380" s="631">
        <f t="shared" si="51"/>
        <v>1</v>
      </c>
      <c r="S380" s="554"/>
      <c r="T380" s="554"/>
      <c r="U380" s="554"/>
      <c r="V380" s="272">
        <f t="shared" si="52"/>
        <v>53390</v>
      </c>
      <c r="W380" s="272"/>
      <c r="X380" s="272"/>
      <c r="Y380" s="272"/>
      <c r="Z380" s="272"/>
      <c r="AA380" s="272">
        <f t="shared" si="53"/>
        <v>53390</v>
      </c>
      <c r="AB380" s="272"/>
      <c r="AC380" s="272"/>
      <c r="AD380" s="272"/>
      <c r="AE380" s="273"/>
      <c r="CC380" s="30"/>
      <c r="CD380" s="30"/>
      <c r="CE380" s="30"/>
      <c r="CF380" s="30"/>
    </row>
    <row r="381" spans="1:84" s="23" customFormat="1" ht="15.75" hidden="1" customHeight="1">
      <c r="A381" s="117" t="str">
        <f t="shared" si="49"/>
        <v>×</v>
      </c>
      <c r="B381" s="165"/>
      <c r="C381" s="165"/>
      <c r="G381" s="265" t="str">
        <f t="shared" si="50"/>
        <v/>
      </c>
      <c r="H381" s="265"/>
      <c r="I381" s="266"/>
      <c r="J381" s="267" t="str">
        <f t="shared" si="54"/>
        <v/>
      </c>
      <c r="K381" s="267"/>
      <c r="L381" s="267"/>
      <c r="M381" s="267"/>
      <c r="N381" s="267" t="str">
        <f t="shared" si="55"/>
        <v/>
      </c>
      <c r="O381" s="267"/>
      <c r="P381" s="267"/>
      <c r="Q381" s="268"/>
      <c r="R381" s="631">
        <f t="shared" si="51"/>
        <v>0</v>
      </c>
      <c r="S381" s="554"/>
      <c r="T381" s="554"/>
      <c r="U381" s="554"/>
      <c r="V381" s="272" t="str">
        <f t="shared" si="52"/>
        <v/>
      </c>
      <c r="W381" s="272"/>
      <c r="X381" s="272"/>
      <c r="Y381" s="272"/>
      <c r="Z381" s="272"/>
      <c r="AA381" s="272" t="str">
        <f t="shared" si="53"/>
        <v/>
      </c>
      <c r="AB381" s="272"/>
      <c r="AC381" s="272"/>
      <c r="AD381" s="272"/>
      <c r="AE381" s="273"/>
      <c r="CC381" s="30"/>
      <c r="CD381" s="30"/>
      <c r="CE381" s="30"/>
      <c r="CF381" s="30"/>
    </row>
    <row r="382" spans="1:84" s="23" customFormat="1" ht="15.75" hidden="1" customHeight="1">
      <c r="A382" s="117" t="str">
        <f t="shared" si="49"/>
        <v>×</v>
      </c>
      <c r="B382" s="165"/>
      <c r="C382" s="165"/>
      <c r="G382" s="265" t="str">
        <f t="shared" si="50"/>
        <v/>
      </c>
      <c r="H382" s="265"/>
      <c r="I382" s="266"/>
      <c r="J382" s="267" t="str">
        <f t="shared" si="54"/>
        <v/>
      </c>
      <c r="K382" s="267"/>
      <c r="L382" s="267"/>
      <c r="M382" s="267"/>
      <c r="N382" s="267" t="str">
        <f t="shared" si="55"/>
        <v/>
      </c>
      <c r="O382" s="267"/>
      <c r="P382" s="267"/>
      <c r="Q382" s="268"/>
      <c r="R382" s="631">
        <f t="shared" si="51"/>
        <v>0</v>
      </c>
      <c r="S382" s="554"/>
      <c r="T382" s="554"/>
      <c r="U382" s="554"/>
      <c r="V382" s="272" t="str">
        <f t="shared" si="52"/>
        <v/>
      </c>
      <c r="W382" s="272"/>
      <c r="X382" s="272"/>
      <c r="Y382" s="272"/>
      <c r="Z382" s="272"/>
      <c r="AA382" s="272" t="str">
        <f t="shared" si="53"/>
        <v/>
      </c>
      <c r="AB382" s="272"/>
      <c r="AC382" s="272"/>
      <c r="AD382" s="272"/>
      <c r="AE382" s="273"/>
      <c r="CC382" s="30"/>
      <c r="CD382" s="30"/>
      <c r="CE382" s="30"/>
      <c r="CF382" s="30"/>
    </row>
    <row r="383" spans="1:84" s="23" customFormat="1" ht="15.75" hidden="1" customHeight="1">
      <c r="A383" s="117" t="str">
        <f t="shared" si="49"/>
        <v>×</v>
      </c>
      <c r="B383" s="165"/>
      <c r="C383" s="165"/>
      <c r="G383" s="265" t="str">
        <f t="shared" si="50"/>
        <v/>
      </c>
      <c r="H383" s="265"/>
      <c r="I383" s="266"/>
      <c r="J383" s="267" t="str">
        <f t="shared" si="54"/>
        <v/>
      </c>
      <c r="K383" s="267"/>
      <c r="L383" s="267"/>
      <c r="M383" s="267"/>
      <c r="N383" s="267" t="str">
        <f t="shared" si="55"/>
        <v/>
      </c>
      <c r="O383" s="267"/>
      <c r="P383" s="267"/>
      <c r="Q383" s="268"/>
      <c r="R383" s="631">
        <f t="shared" si="51"/>
        <v>0</v>
      </c>
      <c r="S383" s="554"/>
      <c r="T383" s="554"/>
      <c r="U383" s="554"/>
      <c r="V383" s="272" t="str">
        <f t="shared" si="52"/>
        <v/>
      </c>
      <c r="W383" s="272"/>
      <c r="X383" s="272"/>
      <c r="Y383" s="272"/>
      <c r="Z383" s="272"/>
      <c r="AA383" s="272" t="str">
        <f t="shared" si="53"/>
        <v/>
      </c>
      <c r="AB383" s="272"/>
      <c r="AC383" s="272"/>
      <c r="AD383" s="272"/>
      <c r="AE383" s="273"/>
      <c r="CC383" s="30"/>
      <c r="CD383" s="30"/>
      <c r="CE383" s="30"/>
      <c r="CF383" s="30"/>
    </row>
    <row r="384" spans="1:84" s="23" customFormat="1" ht="15.75" hidden="1" customHeight="1">
      <c r="A384" s="117" t="str">
        <f t="shared" si="49"/>
        <v>×</v>
      </c>
      <c r="B384" s="165"/>
      <c r="C384" s="165"/>
      <c r="G384" s="265" t="str">
        <f t="shared" si="50"/>
        <v/>
      </c>
      <c r="H384" s="265"/>
      <c r="I384" s="266"/>
      <c r="J384" s="267" t="str">
        <f t="shared" si="54"/>
        <v/>
      </c>
      <c r="K384" s="267"/>
      <c r="L384" s="267"/>
      <c r="M384" s="267"/>
      <c r="N384" s="267" t="str">
        <f t="shared" si="55"/>
        <v/>
      </c>
      <c r="O384" s="267"/>
      <c r="P384" s="267"/>
      <c r="Q384" s="268"/>
      <c r="R384" s="631">
        <f t="shared" si="51"/>
        <v>0</v>
      </c>
      <c r="S384" s="554"/>
      <c r="T384" s="554"/>
      <c r="U384" s="554"/>
      <c r="V384" s="272" t="str">
        <f t="shared" si="52"/>
        <v/>
      </c>
      <c r="W384" s="272"/>
      <c r="X384" s="272"/>
      <c r="Y384" s="272"/>
      <c r="Z384" s="272"/>
      <c r="AA384" s="272" t="str">
        <f t="shared" si="53"/>
        <v/>
      </c>
      <c r="AB384" s="272"/>
      <c r="AC384" s="272"/>
      <c r="AD384" s="272"/>
      <c r="AE384" s="273"/>
      <c r="CC384" s="30"/>
      <c r="CD384" s="30"/>
      <c r="CE384" s="30"/>
      <c r="CF384" s="30"/>
    </row>
    <row r="385" spans="1:84" s="23" customFormat="1" ht="15.75" hidden="1" customHeight="1">
      <c r="A385" s="118" t="str">
        <f t="shared" si="49"/>
        <v>×</v>
      </c>
      <c r="B385" s="165"/>
      <c r="C385" s="165"/>
      <c r="G385" s="269" t="str">
        <f t="shared" si="50"/>
        <v/>
      </c>
      <c r="H385" s="269"/>
      <c r="I385" s="270"/>
      <c r="J385" s="276" t="str">
        <f t="shared" si="54"/>
        <v/>
      </c>
      <c r="K385" s="276"/>
      <c r="L385" s="276"/>
      <c r="M385" s="276"/>
      <c r="N385" s="276" t="str">
        <f t="shared" si="55"/>
        <v/>
      </c>
      <c r="O385" s="276"/>
      <c r="P385" s="276"/>
      <c r="Q385" s="277"/>
      <c r="R385" s="632">
        <f t="shared" si="51"/>
        <v>0</v>
      </c>
      <c r="S385" s="633"/>
      <c r="T385" s="633"/>
      <c r="U385" s="633"/>
      <c r="V385" s="274" t="str">
        <f t="shared" si="52"/>
        <v/>
      </c>
      <c r="W385" s="274"/>
      <c r="X385" s="274"/>
      <c r="Y385" s="274"/>
      <c r="Z385" s="274"/>
      <c r="AA385" s="274" t="str">
        <f t="shared" si="53"/>
        <v/>
      </c>
      <c r="AB385" s="274"/>
      <c r="AC385" s="274"/>
      <c r="AD385" s="274"/>
      <c r="AE385" s="275"/>
      <c r="CC385" s="30"/>
      <c r="CD385" s="30"/>
      <c r="CE385" s="30"/>
      <c r="CF385" s="30"/>
    </row>
    <row r="386" spans="1:84" s="23" customFormat="1" ht="15.75" customHeight="1">
      <c r="A386" s="116" t="str">
        <f t="shared" ref="A386:A391" si="56">IF(液状化L2の有無="","","×")</f>
        <v/>
      </c>
      <c r="B386" s="165" t="s">
        <v>588</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56"/>
        <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customHeight="1">
      <c r="A388" s="116" t="str">
        <f t="shared" si="56"/>
        <v/>
      </c>
      <c r="B388" s="165"/>
      <c r="C388" s="165"/>
      <c r="G388" s="28" t="s">
        <v>542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56"/>
        <v/>
      </c>
      <c r="B389" s="165"/>
      <c r="G389" s="299" t="s">
        <v>77</v>
      </c>
      <c r="H389" s="299"/>
      <c r="I389" s="245"/>
      <c r="J389" s="245" t="s">
        <v>422</v>
      </c>
      <c r="K389" s="245"/>
      <c r="L389" s="245"/>
      <c r="M389" s="245"/>
      <c r="N389" s="245" t="s">
        <v>421</v>
      </c>
      <c r="O389" s="245"/>
      <c r="P389" s="245"/>
      <c r="Q389" s="404"/>
      <c r="R389" s="458" t="s">
        <v>391</v>
      </c>
      <c r="S389" s="258"/>
      <c r="T389" s="258"/>
      <c r="U389" s="258"/>
      <c r="V389" s="258"/>
      <c r="W389" s="258"/>
      <c r="X389" s="258"/>
      <c r="Y389" s="258"/>
      <c r="Z389" s="258"/>
      <c r="AA389" s="258"/>
      <c r="AB389" s="258"/>
      <c r="AC389" s="258"/>
      <c r="AD389" s="258"/>
      <c r="AE389" s="259"/>
    </row>
    <row r="390" spans="1:84" s="23" customFormat="1" ht="15.75" customHeight="1">
      <c r="A390" s="116" t="str">
        <f t="shared" si="56"/>
        <v/>
      </c>
      <c r="B390" s="165"/>
      <c r="G390" s="403"/>
      <c r="H390" s="403"/>
      <c r="I390" s="355"/>
      <c r="J390" s="355"/>
      <c r="K390" s="355"/>
      <c r="L390" s="355"/>
      <c r="M390" s="355"/>
      <c r="N390" s="355"/>
      <c r="O390" s="355"/>
      <c r="P390" s="355"/>
      <c r="Q390" s="405"/>
      <c r="R390" s="401" t="s">
        <v>423</v>
      </c>
      <c r="S390" s="355"/>
      <c r="T390" s="355"/>
      <c r="U390" s="355"/>
      <c r="V390" s="355" t="s">
        <v>419</v>
      </c>
      <c r="W390" s="355"/>
      <c r="X390" s="355"/>
      <c r="Y390" s="355"/>
      <c r="Z390" s="355"/>
      <c r="AA390" s="355" t="s">
        <v>420</v>
      </c>
      <c r="AB390" s="355"/>
      <c r="AC390" s="355"/>
      <c r="AD390" s="355"/>
      <c r="AE390" s="405"/>
    </row>
    <row r="391" spans="1:84" s="23" customFormat="1" ht="15.75" customHeight="1">
      <c r="A391" s="116" t="str">
        <f t="shared" si="56"/>
        <v/>
      </c>
      <c r="B391" s="165"/>
      <c r="G391" s="300"/>
      <c r="H391" s="300"/>
      <c r="I391" s="246"/>
      <c r="J391" s="246"/>
      <c r="K391" s="246"/>
      <c r="L391" s="246"/>
      <c r="M391" s="246"/>
      <c r="N391" s="246"/>
      <c r="O391" s="246"/>
      <c r="P391" s="246"/>
      <c r="Q391" s="406"/>
      <c r="R391" s="417"/>
      <c r="S391" s="246"/>
      <c r="T391" s="246"/>
      <c r="U391" s="246"/>
      <c r="V391" s="246"/>
      <c r="W391" s="246"/>
      <c r="X391" s="246"/>
      <c r="Y391" s="246"/>
      <c r="Z391" s="246"/>
      <c r="AA391" s="246"/>
      <c r="AB391" s="246"/>
      <c r="AC391" s="246"/>
      <c r="AD391" s="246"/>
      <c r="AE391" s="406"/>
    </row>
    <row r="392" spans="1:84" s="23" customFormat="1" ht="15.75" customHeight="1">
      <c r="A392" s="116" t="str">
        <f t="shared" ref="A392:A407" si="57">IF(液状化L2の有無="",IF(G392="","×",""),"×")</f>
        <v/>
      </c>
      <c r="B392" s="165"/>
      <c r="C392" s="165"/>
      <c r="G392" s="304">
        <f t="shared" ref="G392:G407" si="58">G348</f>
        <v>2</v>
      </c>
      <c r="H392" s="304"/>
      <c r="I392" s="226"/>
      <c r="J392" s="326">
        <f>U348</f>
        <v>6020</v>
      </c>
      <c r="K392" s="326"/>
      <c r="L392" s="326"/>
      <c r="M392" s="326"/>
      <c r="N392" s="326">
        <f>Z348</f>
        <v>6020</v>
      </c>
      <c r="O392" s="326"/>
      <c r="P392" s="326"/>
      <c r="Q392" s="327"/>
      <c r="R392" s="629">
        <f t="shared" ref="R392:R407" si="59">R326</f>
        <v>0.1379999965429306</v>
      </c>
      <c r="S392" s="630"/>
      <c r="T392" s="630"/>
      <c r="U392" s="630"/>
      <c r="V392" s="413">
        <f>IF(J392="","",ROUND(J370*R392,-1))</f>
        <v>830</v>
      </c>
      <c r="W392" s="413"/>
      <c r="X392" s="413"/>
      <c r="Y392" s="413"/>
      <c r="Z392" s="413"/>
      <c r="AA392" s="413">
        <f>IF(N392="","",ROUND(N370*R392,-1))</f>
        <v>830</v>
      </c>
      <c r="AB392" s="413"/>
      <c r="AC392" s="413"/>
      <c r="AD392" s="413"/>
      <c r="AE392" s="425"/>
    </row>
    <row r="393" spans="1:84" s="23" customFormat="1" ht="15.75" customHeight="1">
      <c r="A393" s="116" t="str">
        <f t="shared" si="57"/>
        <v/>
      </c>
      <c r="B393" s="165"/>
      <c r="C393" s="165"/>
      <c r="G393" s="265">
        <f t="shared" si="58"/>
        <v>3</v>
      </c>
      <c r="H393" s="265"/>
      <c r="I393" s="266"/>
      <c r="J393" s="267">
        <f t="shared" ref="J393:J407" si="60">U349</f>
        <v>5050</v>
      </c>
      <c r="K393" s="267"/>
      <c r="L393" s="267"/>
      <c r="M393" s="267"/>
      <c r="N393" s="267">
        <f t="shared" ref="N393:N407" si="61">Z349</f>
        <v>5050</v>
      </c>
      <c r="O393" s="267"/>
      <c r="P393" s="267"/>
      <c r="Q393" s="268"/>
      <c r="R393" s="631">
        <f t="shared" si="59"/>
        <v>1</v>
      </c>
      <c r="S393" s="554"/>
      <c r="T393" s="554"/>
      <c r="U393" s="554"/>
      <c r="V393" s="272">
        <f t="shared" ref="V393:V407" si="62">IF(J393="","",ROUND(J371*R393,-1))</f>
        <v>5050</v>
      </c>
      <c r="W393" s="272"/>
      <c r="X393" s="272"/>
      <c r="Y393" s="272"/>
      <c r="Z393" s="272"/>
      <c r="AA393" s="272">
        <f t="shared" ref="AA393:AA407" si="63">IF(N393="","",ROUND(N371*R393,-1))</f>
        <v>5050</v>
      </c>
      <c r="AB393" s="272"/>
      <c r="AC393" s="272"/>
      <c r="AD393" s="272"/>
      <c r="AE393" s="273"/>
    </row>
    <row r="394" spans="1:84" s="23" customFormat="1" ht="15.75" customHeight="1">
      <c r="A394" s="116" t="str">
        <f t="shared" si="57"/>
        <v/>
      </c>
      <c r="B394" s="165"/>
      <c r="C394" s="165"/>
      <c r="G394" s="265">
        <f t="shared" si="58"/>
        <v>4</v>
      </c>
      <c r="H394" s="265"/>
      <c r="I394" s="266"/>
      <c r="J394" s="267">
        <f t="shared" si="60"/>
        <v>15460</v>
      </c>
      <c r="K394" s="267"/>
      <c r="L394" s="267"/>
      <c r="M394" s="267"/>
      <c r="N394" s="267">
        <f t="shared" si="61"/>
        <v>15460</v>
      </c>
      <c r="O394" s="267"/>
      <c r="P394" s="267"/>
      <c r="Q394" s="268"/>
      <c r="R394" s="631">
        <f t="shared" si="59"/>
        <v>1</v>
      </c>
      <c r="S394" s="554"/>
      <c r="T394" s="554"/>
      <c r="U394" s="554"/>
      <c r="V394" s="272">
        <f t="shared" si="62"/>
        <v>15460</v>
      </c>
      <c r="W394" s="272"/>
      <c r="X394" s="272"/>
      <c r="Y394" s="272"/>
      <c r="Z394" s="272"/>
      <c r="AA394" s="272">
        <f t="shared" si="63"/>
        <v>15460</v>
      </c>
      <c r="AB394" s="272"/>
      <c r="AC394" s="272"/>
      <c r="AD394" s="272"/>
      <c r="AE394" s="273"/>
    </row>
    <row r="395" spans="1:84" s="23" customFormat="1" ht="15.75" customHeight="1">
      <c r="A395" s="116" t="str">
        <f t="shared" si="57"/>
        <v/>
      </c>
      <c r="B395" s="165"/>
      <c r="C395" s="165"/>
      <c r="G395" s="265">
        <f t="shared" si="58"/>
        <v>5</v>
      </c>
      <c r="H395" s="265"/>
      <c r="I395" s="266"/>
      <c r="J395" s="267">
        <f t="shared" si="60"/>
        <v>15460</v>
      </c>
      <c r="K395" s="267"/>
      <c r="L395" s="267"/>
      <c r="M395" s="267"/>
      <c r="N395" s="267">
        <f t="shared" si="61"/>
        <v>15460</v>
      </c>
      <c r="O395" s="267"/>
      <c r="P395" s="267"/>
      <c r="Q395" s="268"/>
      <c r="R395" s="631">
        <f t="shared" si="59"/>
        <v>1</v>
      </c>
      <c r="S395" s="554"/>
      <c r="T395" s="554"/>
      <c r="U395" s="554"/>
      <c r="V395" s="272">
        <f t="shared" si="62"/>
        <v>15460</v>
      </c>
      <c r="W395" s="272"/>
      <c r="X395" s="272"/>
      <c r="Y395" s="272"/>
      <c r="Z395" s="272"/>
      <c r="AA395" s="272">
        <f t="shared" si="63"/>
        <v>15460</v>
      </c>
      <c r="AB395" s="272"/>
      <c r="AC395" s="272"/>
      <c r="AD395" s="272"/>
      <c r="AE395" s="273"/>
    </row>
    <row r="396" spans="1:84" s="23" customFormat="1" ht="15.75" customHeight="1">
      <c r="A396" s="116" t="str">
        <f t="shared" si="57"/>
        <v/>
      </c>
      <c r="B396" s="165"/>
      <c r="C396" s="165"/>
      <c r="G396" s="265">
        <f t="shared" si="58"/>
        <v>6</v>
      </c>
      <c r="H396" s="265"/>
      <c r="I396" s="266"/>
      <c r="J396" s="267">
        <f t="shared" si="60"/>
        <v>15460</v>
      </c>
      <c r="K396" s="267"/>
      <c r="L396" s="267"/>
      <c r="M396" s="267"/>
      <c r="N396" s="267">
        <f t="shared" si="61"/>
        <v>15460</v>
      </c>
      <c r="O396" s="267"/>
      <c r="P396" s="267"/>
      <c r="Q396" s="268"/>
      <c r="R396" s="631">
        <f t="shared" si="59"/>
        <v>1</v>
      </c>
      <c r="S396" s="554"/>
      <c r="T396" s="554"/>
      <c r="U396" s="554"/>
      <c r="V396" s="272">
        <f t="shared" si="62"/>
        <v>15460</v>
      </c>
      <c r="W396" s="272"/>
      <c r="X396" s="272"/>
      <c r="Y396" s="272"/>
      <c r="Z396" s="272"/>
      <c r="AA396" s="272">
        <f t="shared" si="63"/>
        <v>15460</v>
      </c>
      <c r="AB396" s="272"/>
      <c r="AC396" s="272"/>
      <c r="AD396" s="272"/>
      <c r="AE396" s="273"/>
    </row>
    <row r="397" spans="1:84" s="23" customFormat="1" ht="15.75" customHeight="1">
      <c r="A397" s="116" t="str">
        <f t="shared" si="57"/>
        <v/>
      </c>
      <c r="B397" s="165"/>
      <c r="C397" s="165"/>
      <c r="G397" s="265">
        <f t="shared" si="58"/>
        <v>7</v>
      </c>
      <c r="H397" s="265"/>
      <c r="I397" s="266"/>
      <c r="J397" s="267">
        <f t="shared" si="60"/>
        <v>101740</v>
      </c>
      <c r="K397" s="267"/>
      <c r="L397" s="267"/>
      <c r="M397" s="267"/>
      <c r="N397" s="267">
        <f t="shared" si="61"/>
        <v>101740</v>
      </c>
      <c r="O397" s="267"/>
      <c r="P397" s="267"/>
      <c r="Q397" s="268"/>
      <c r="R397" s="631">
        <f t="shared" si="59"/>
        <v>0.33300000429153442</v>
      </c>
      <c r="S397" s="554"/>
      <c r="T397" s="554"/>
      <c r="U397" s="554"/>
      <c r="V397" s="272">
        <f t="shared" si="62"/>
        <v>33880</v>
      </c>
      <c r="W397" s="272"/>
      <c r="X397" s="272"/>
      <c r="Y397" s="272"/>
      <c r="Z397" s="272"/>
      <c r="AA397" s="272">
        <f t="shared" si="63"/>
        <v>33880</v>
      </c>
      <c r="AB397" s="272"/>
      <c r="AC397" s="272"/>
      <c r="AD397" s="272"/>
      <c r="AE397" s="273"/>
    </row>
    <row r="398" spans="1:84" s="23" customFormat="1" ht="15.75" customHeight="1">
      <c r="A398" s="116" t="str">
        <f t="shared" si="57"/>
        <v/>
      </c>
      <c r="B398" s="165"/>
      <c r="C398" s="165"/>
      <c r="G398" s="265">
        <f t="shared" si="58"/>
        <v>8</v>
      </c>
      <c r="H398" s="265"/>
      <c r="I398" s="266"/>
      <c r="J398" s="267">
        <f t="shared" si="60"/>
        <v>48350</v>
      </c>
      <c r="K398" s="267"/>
      <c r="L398" s="267"/>
      <c r="M398" s="267"/>
      <c r="N398" s="267">
        <f t="shared" si="61"/>
        <v>48350</v>
      </c>
      <c r="O398" s="267"/>
      <c r="P398" s="267"/>
      <c r="Q398" s="268"/>
      <c r="R398" s="631">
        <f t="shared" si="59"/>
        <v>1</v>
      </c>
      <c r="S398" s="554"/>
      <c r="T398" s="554"/>
      <c r="U398" s="554"/>
      <c r="V398" s="272">
        <f t="shared" si="62"/>
        <v>48350</v>
      </c>
      <c r="W398" s="272"/>
      <c r="X398" s="272"/>
      <c r="Y398" s="272"/>
      <c r="Z398" s="272"/>
      <c r="AA398" s="272">
        <f t="shared" si="63"/>
        <v>48350</v>
      </c>
      <c r="AB398" s="272"/>
      <c r="AC398" s="272"/>
      <c r="AD398" s="272"/>
      <c r="AE398" s="273"/>
    </row>
    <row r="399" spans="1:84" s="23" customFormat="1" ht="15.75" customHeight="1">
      <c r="A399" s="116" t="str">
        <f t="shared" si="57"/>
        <v/>
      </c>
      <c r="B399" s="165"/>
      <c r="C399" s="165"/>
      <c r="G399" s="265">
        <f t="shared" si="58"/>
        <v>9</v>
      </c>
      <c r="H399" s="265"/>
      <c r="I399" s="266"/>
      <c r="J399" s="267">
        <f t="shared" si="60"/>
        <v>78790</v>
      </c>
      <c r="K399" s="267"/>
      <c r="L399" s="267"/>
      <c r="M399" s="267"/>
      <c r="N399" s="267">
        <f t="shared" si="61"/>
        <v>78790</v>
      </c>
      <c r="O399" s="267"/>
      <c r="P399" s="267"/>
      <c r="Q399" s="268"/>
      <c r="R399" s="631">
        <f t="shared" si="59"/>
        <v>1</v>
      </c>
      <c r="S399" s="554"/>
      <c r="T399" s="554"/>
      <c r="U399" s="554"/>
      <c r="V399" s="272">
        <f t="shared" si="62"/>
        <v>78790</v>
      </c>
      <c r="W399" s="272"/>
      <c r="X399" s="272"/>
      <c r="Y399" s="272"/>
      <c r="Z399" s="272"/>
      <c r="AA399" s="272">
        <f t="shared" si="63"/>
        <v>78790</v>
      </c>
      <c r="AB399" s="272"/>
      <c r="AC399" s="272"/>
      <c r="AD399" s="272"/>
      <c r="AE399" s="273"/>
    </row>
    <row r="400" spans="1:84" s="23" customFormat="1" ht="15.75" customHeight="1">
      <c r="A400" s="116" t="str">
        <f t="shared" si="57"/>
        <v/>
      </c>
      <c r="B400" s="165"/>
      <c r="C400" s="165"/>
      <c r="G400" s="265">
        <f t="shared" si="58"/>
        <v>10</v>
      </c>
      <c r="H400" s="265"/>
      <c r="I400" s="266"/>
      <c r="J400" s="267">
        <f t="shared" si="60"/>
        <v>56650</v>
      </c>
      <c r="K400" s="267"/>
      <c r="L400" s="267"/>
      <c r="M400" s="267"/>
      <c r="N400" s="267">
        <f t="shared" si="61"/>
        <v>56650</v>
      </c>
      <c r="O400" s="267"/>
      <c r="P400" s="267"/>
      <c r="Q400" s="268"/>
      <c r="R400" s="631">
        <f t="shared" si="59"/>
        <v>1</v>
      </c>
      <c r="S400" s="554"/>
      <c r="T400" s="554"/>
      <c r="U400" s="554"/>
      <c r="V400" s="272">
        <f t="shared" si="62"/>
        <v>56650</v>
      </c>
      <c r="W400" s="272"/>
      <c r="X400" s="272"/>
      <c r="Y400" s="272"/>
      <c r="Z400" s="272"/>
      <c r="AA400" s="272">
        <f t="shared" si="63"/>
        <v>56650</v>
      </c>
      <c r="AB400" s="272"/>
      <c r="AC400" s="272"/>
      <c r="AD400" s="272"/>
      <c r="AE400" s="273"/>
    </row>
    <row r="401" spans="1:85" s="23" customFormat="1" ht="15.75" customHeight="1">
      <c r="A401" s="116" t="str">
        <f t="shared" si="57"/>
        <v/>
      </c>
      <c r="B401" s="165"/>
      <c r="C401" s="165"/>
      <c r="G401" s="265">
        <f t="shared" si="58"/>
        <v>11</v>
      </c>
      <c r="H401" s="265"/>
      <c r="I401" s="266"/>
      <c r="J401" s="267">
        <f t="shared" si="60"/>
        <v>78790</v>
      </c>
      <c r="K401" s="267"/>
      <c r="L401" s="267"/>
      <c r="M401" s="267"/>
      <c r="N401" s="267">
        <f t="shared" si="61"/>
        <v>78790</v>
      </c>
      <c r="O401" s="267"/>
      <c r="P401" s="267"/>
      <c r="Q401" s="268"/>
      <c r="R401" s="631">
        <f t="shared" si="59"/>
        <v>1</v>
      </c>
      <c r="S401" s="554"/>
      <c r="T401" s="554"/>
      <c r="U401" s="554"/>
      <c r="V401" s="272">
        <f t="shared" si="62"/>
        <v>78790</v>
      </c>
      <c r="W401" s="272"/>
      <c r="X401" s="272"/>
      <c r="Y401" s="272"/>
      <c r="Z401" s="272"/>
      <c r="AA401" s="272">
        <f t="shared" si="63"/>
        <v>78790</v>
      </c>
      <c r="AB401" s="272"/>
      <c r="AC401" s="272"/>
      <c r="AD401" s="272"/>
      <c r="AE401" s="273"/>
    </row>
    <row r="402" spans="1:85" s="23" customFormat="1" ht="15.75" customHeight="1">
      <c r="A402" s="116" t="str">
        <f t="shared" si="57"/>
        <v/>
      </c>
      <c r="B402" s="165"/>
      <c r="C402" s="165"/>
      <c r="G402" s="265">
        <f t="shared" si="58"/>
        <v>12</v>
      </c>
      <c r="H402" s="265"/>
      <c r="I402" s="266"/>
      <c r="J402" s="267">
        <f t="shared" si="60"/>
        <v>53390</v>
      </c>
      <c r="K402" s="267"/>
      <c r="L402" s="267"/>
      <c r="M402" s="267"/>
      <c r="N402" s="267">
        <f t="shared" si="61"/>
        <v>53390</v>
      </c>
      <c r="O402" s="267"/>
      <c r="P402" s="267"/>
      <c r="Q402" s="268"/>
      <c r="R402" s="631">
        <f t="shared" si="59"/>
        <v>1</v>
      </c>
      <c r="S402" s="554"/>
      <c r="T402" s="554"/>
      <c r="U402" s="554"/>
      <c r="V402" s="272">
        <f t="shared" si="62"/>
        <v>53390</v>
      </c>
      <c r="W402" s="272"/>
      <c r="X402" s="272"/>
      <c r="Y402" s="272"/>
      <c r="Z402" s="272"/>
      <c r="AA402" s="272">
        <f t="shared" si="63"/>
        <v>53390</v>
      </c>
      <c r="AB402" s="272"/>
      <c r="AC402" s="272"/>
      <c r="AD402" s="272"/>
      <c r="AE402" s="273"/>
    </row>
    <row r="403" spans="1:85" s="23" customFormat="1" ht="15.75" hidden="1" customHeight="1">
      <c r="A403" s="116" t="str">
        <f t="shared" si="57"/>
        <v>×</v>
      </c>
      <c r="B403" s="165"/>
      <c r="C403" s="165"/>
      <c r="G403" s="265" t="str">
        <f t="shared" si="58"/>
        <v/>
      </c>
      <c r="H403" s="265"/>
      <c r="I403" s="266"/>
      <c r="J403" s="267" t="str">
        <f t="shared" si="60"/>
        <v/>
      </c>
      <c r="K403" s="267"/>
      <c r="L403" s="267"/>
      <c r="M403" s="267"/>
      <c r="N403" s="267" t="str">
        <f t="shared" si="61"/>
        <v/>
      </c>
      <c r="O403" s="267"/>
      <c r="P403" s="267"/>
      <c r="Q403" s="268"/>
      <c r="R403" s="631">
        <f t="shared" si="59"/>
        <v>0</v>
      </c>
      <c r="S403" s="554"/>
      <c r="T403" s="554"/>
      <c r="U403" s="554"/>
      <c r="V403" s="272" t="str">
        <f t="shared" si="62"/>
        <v/>
      </c>
      <c r="W403" s="272"/>
      <c r="X403" s="272"/>
      <c r="Y403" s="272"/>
      <c r="Z403" s="272"/>
      <c r="AA403" s="272" t="str">
        <f t="shared" si="63"/>
        <v/>
      </c>
      <c r="AB403" s="272"/>
      <c r="AC403" s="272"/>
      <c r="AD403" s="272"/>
      <c r="AE403" s="273"/>
    </row>
    <row r="404" spans="1:85" s="23" customFormat="1" ht="15.75" hidden="1" customHeight="1">
      <c r="A404" s="116" t="str">
        <f t="shared" si="57"/>
        <v>×</v>
      </c>
      <c r="B404" s="165"/>
      <c r="C404" s="165"/>
      <c r="G404" s="265" t="str">
        <f t="shared" si="58"/>
        <v/>
      </c>
      <c r="H404" s="265"/>
      <c r="I404" s="266"/>
      <c r="J404" s="267" t="str">
        <f t="shared" si="60"/>
        <v/>
      </c>
      <c r="K404" s="267"/>
      <c r="L404" s="267"/>
      <c r="M404" s="267"/>
      <c r="N404" s="267" t="str">
        <f t="shared" si="61"/>
        <v/>
      </c>
      <c r="O404" s="267"/>
      <c r="P404" s="267"/>
      <c r="Q404" s="268"/>
      <c r="R404" s="631">
        <f t="shared" si="59"/>
        <v>0</v>
      </c>
      <c r="S404" s="554"/>
      <c r="T404" s="554"/>
      <c r="U404" s="554"/>
      <c r="V404" s="272" t="str">
        <f t="shared" si="62"/>
        <v/>
      </c>
      <c r="W404" s="272"/>
      <c r="X404" s="272"/>
      <c r="Y404" s="272"/>
      <c r="Z404" s="272"/>
      <c r="AA404" s="272" t="str">
        <f t="shared" si="63"/>
        <v/>
      </c>
      <c r="AB404" s="272"/>
      <c r="AC404" s="272"/>
      <c r="AD404" s="272"/>
      <c r="AE404" s="273"/>
    </row>
    <row r="405" spans="1:85" s="23" customFormat="1" ht="15.75" hidden="1" customHeight="1">
      <c r="A405" s="116" t="str">
        <f t="shared" si="57"/>
        <v>×</v>
      </c>
      <c r="B405" s="165"/>
      <c r="C405" s="165"/>
      <c r="G405" s="265" t="str">
        <f t="shared" si="58"/>
        <v/>
      </c>
      <c r="H405" s="265"/>
      <c r="I405" s="266"/>
      <c r="J405" s="267" t="str">
        <f t="shared" si="60"/>
        <v/>
      </c>
      <c r="K405" s="267"/>
      <c r="L405" s="267"/>
      <c r="M405" s="267"/>
      <c r="N405" s="267" t="str">
        <f t="shared" si="61"/>
        <v/>
      </c>
      <c r="O405" s="267"/>
      <c r="P405" s="267"/>
      <c r="Q405" s="268"/>
      <c r="R405" s="631">
        <f t="shared" si="59"/>
        <v>0</v>
      </c>
      <c r="S405" s="554"/>
      <c r="T405" s="554"/>
      <c r="U405" s="554"/>
      <c r="V405" s="272" t="str">
        <f t="shared" si="62"/>
        <v/>
      </c>
      <c r="W405" s="272"/>
      <c r="X405" s="272"/>
      <c r="Y405" s="272"/>
      <c r="Z405" s="272"/>
      <c r="AA405" s="272" t="str">
        <f t="shared" si="63"/>
        <v/>
      </c>
      <c r="AB405" s="272"/>
      <c r="AC405" s="272"/>
      <c r="AD405" s="272"/>
      <c r="AE405" s="273"/>
    </row>
    <row r="406" spans="1:85" s="23" customFormat="1" ht="15.75" hidden="1" customHeight="1">
      <c r="A406" s="116" t="str">
        <f t="shared" si="57"/>
        <v>×</v>
      </c>
      <c r="B406" s="165"/>
      <c r="C406" s="165"/>
      <c r="G406" s="265" t="str">
        <f t="shared" si="58"/>
        <v/>
      </c>
      <c r="H406" s="265"/>
      <c r="I406" s="266"/>
      <c r="J406" s="267" t="str">
        <f t="shared" si="60"/>
        <v/>
      </c>
      <c r="K406" s="267"/>
      <c r="L406" s="267"/>
      <c r="M406" s="267"/>
      <c r="N406" s="267" t="str">
        <f t="shared" si="61"/>
        <v/>
      </c>
      <c r="O406" s="267"/>
      <c r="P406" s="267"/>
      <c r="Q406" s="268"/>
      <c r="R406" s="631">
        <f t="shared" si="59"/>
        <v>0</v>
      </c>
      <c r="S406" s="554"/>
      <c r="T406" s="554"/>
      <c r="U406" s="554"/>
      <c r="V406" s="272" t="str">
        <f t="shared" si="62"/>
        <v/>
      </c>
      <c r="W406" s="272"/>
      <c r="X406" s="272"/>
      <c r="Y406" s="272"/>
      <c r="Z406" s="272"/>
      <c r="AA406" s="272" t="str">
        <f t="shared" si="63"/>
        <v/>
      </c>
      <c r="AB406" s="272"/>
      <c r="AC406" s="272"/>
      <c r="AD406" s="272"/>
      <c r="AE406" s="273"/>
    </row>
    <row r="407" spans="1:85" s="23" customFormat="1" ht="15.75" hidden="1" customHeight="1">
      <c r="A407" s="116" t="str">
        <f t="shared" si="57"/>
        <v>×</v>
      </c>
      <c r="B407" s="165"/>
      <c r="C407" s="165"/>
      <c r="G407" s="269" t="str">
        <f t="shared" si="58"/>
        <v/>
      </c>
      <c r="H407" s="269"/>
      <c r="I407" s="270"/>
      <c r="J407" s="276" t="str">
        <f t="shared" si="60"/>
        <v/>
      </c>
      <c r="K407" s="276"/>
      <c r="L407" s="276"/>
      <c r="M407" s="276"/>
      <c r="N407" s="276" t="str">
        <f t="shared" si="61"/>
        <v/>
      </c>
      <c r="O407" s="276"/>
      <c r="P407" s="276"/>
      <c r="Q407" s="277"/>
      <c r="R407" s="632">
        <f t="shared" si="59"/>
        <v>0</v>
      </c>
      <c r="S407" s="633"/>
      <c r="T407" s="633"/>
      <c r="U407" s="633"/>
      <c r="V407" s="274" t="str">
        <f t="shared" si="62"/>
        <v/>
      </c>
      <c r="W407" s="274"/>
      <c r="X407" s="274"/>
      <c r="Y407" s="274"/>
      <c r="Z407" s="274"/>
      <c r="AA407" s="274" t="str">
        <f t="shared" si="63"/>
        <v/>
      </c>
      <c r="AB407" s="274"/>
      <c r="AC407" s="274"/>
      <c r="AD407" s="274"/>
      <c r="AE407" s="275"/>
    </row>
    <row r="408" spans="1:85" s="23" customFormat="1" ht="15.75" customHeight="1">
      <c r="A408" s="165"/>
      <c r="B408" s="165" t="s">
        <v>588</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410</v>
      </c>
      <c r="N410" s="25"/>
    </row>
    <row r="412" spans="1:85" ht="15.75" customHeight="1">
      <c r="G412" s="23" t="s">
        <v>129</v>
      </c>
    </row>
    <row r="414" spans="1:85" s="23" customFormat="1" ht="15.75" customHeight="1">
      <c r="G414" s="262" t="s">
        <v>130</v>
      </c>
      <c r="H414" s="262"/>
      <c r="I414" s="165" t="s">
        <v>26</v>
      </c>
      <c r="J414" s="262" t="s">
        <v>75</v>
      </c>
      <c r="K414" s="262"/>
      <c r="L414" s="165" t="s">
        <v>92</v>
      </c>
      <c r="M414" s="165" t="s">
        <v>131</v>
      </c>
      <c r="N414" s="165" t="s">
        <v>92</v>
      </c>
      <c r="O414" s="262" t="s">
        <v>432</v>
      </c>
      <c r="P414" s="262"/>
    </row>
    <row r="415" spans="1:85" s="23" customFormat="1" ht="15.75" customHeight="1"/>
    <row r="416" spans="1:85" s="23" customFormat="1" ht="15.75" customHeight="1">
      <c r="H416" s="23" t="s">
        <v>3</v>
      </c>
      <c r="K416" s="262" t="s">
        <v>130</v>
      </c>
      <c r="L416" s="262"/>
      <c r="M416" s="165" t="s">
        <v>2</v>
      </c>
      <c r="N416" s="23" t="s">
        <v>132</v>
      </c>
    </row>
    <row r="417" spans="7:35" s="23" customFormat="1" ht="15.75" customHeight="1">
      <c r="K417" s="262" t="s">
        <v>75</v>
      </c>
      <c r="L417" s="262"/>
      <c r="M417" s="165" t="s">
        <v>2</v>
      </c>
      <c r="N417" s="23" t="s">
        <v>133</v>
      </c>
    </row>
    <row r="418" spans="7:35" s="23" customFormat="1" ht="15.75" customHeight="1">
      <c r="K418" s="262" t="s">
        <v>131</v>
      </c>
      <c r="L418" s="262"/>
      <c r="M418" s="165" t="s">
        <v>2</v>
      </c>
      <c r="N418" s="23" t="s">
        <v>454</v>
      </c>
      <c r="S418" s="165" t="s">
        <v>26</v>
      </c>
      <c r="T418" s="165" t="s">
        <v>120</v>
      </c>
      <c r="U418" s="165" t="s">
        <v>92</v>
      </c>
      <c r="V418" s="178" t="s">
        <v>64</v>
      </c>
    </row>
    <row r="419" spans="7:35" s="23" customFormat="1" ht="15.75" customHeight="1">
      <c r="K419" s="262" t="s">
        <v>64</v>
      </c>
      <c r="L419" s="262"/>
      <c r="M419" s="165" t="s">
        <v>2</v>
      </c>
      <c r="N419" s="23" t="s">
        <v>134</v>
      </c>
      <c r="R419" s="178" t="s">
        <v>124</v>
      </c>
      <c r="S419" s="165" t="s">
        <v>26</v>
      </c>
      <c r="T419" s="325">
        <f>杭先端径</f>
        <v>1.5</v>
      </c>
      <c r="U419" s="325"/>
      <c r="V419" s="325"/>
      <c r="W419" s="23" t="s">
        <v>125</v>
      </c>
    </row>
    <row r="420" spans="7:35" ht="15.75" customHeight="1">
      <c r="K420" s="262" t="s">
        <v>418</v>
      </c>
      <c r="L420" s="262"/>
      <c r="M420" s="165" t="s">
        <v>2</v>
      </c>
      <c r="N420" s="23" t="s">
        <v>417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62" t="s">
        <v>5</v>
      </c>
      <c r="H437" s="262"/>
      <c r="I437" s="165" t="s">
        <v>26</v>
      </c>
      <c r="J437" s="48">
        <v>4</v>
      </c>
      <c r="K437" s="262" t="s">
        <v>90</v>
      </c>
      <c r="L437" s="262"/>
      <c r="M437" s="165" t="s">
        <v>64</v>
      </c>
      <c r="N437" s="23" t="s">
        <v>7</v>
      </c>
      <c r="O437" s="165">
        <v>4</v>
      </c>
      <c r="P437" s="262" t="s">
        <v>146</v>
      </c>
      <c r="Q437" s="262"/>
    </row>
    <row r="438" spans="2:62" s="23" customFormat="1" ht="15.75" customHeight="1"/>
    <row r="439" spans="2:62" s="23" customFormat="1" ht="15.75" customHeight="1">
      <c r="H439" s="23" t="s">
        <v>3</v>
      </c>
      <c r="K439" s="262" t="s">
        <v>5</v>
      </c>
      <c r="L439" s="262"/>
      <c r="M439" s="165" t="s">
        <v>2</v>
      </c>
      <c r="N439" s="23" t="s">
        <v>149</v>
      </c>
    </row>
    <row r="440" spans="2:62" s="23" customFormat="1" ht="15.75" customHeight="1">
      <c r="K440" s="262" t="s">
        <v>90</v>
      </c>
      <c r="L440" s="262"/>
      <c r="M440" s="165" t="s">
        <v>2</v>
      </c>
      <c r="N440" s="23" t="s">
        <v>93</v>
      </c>
    </row>
    <row r="441" spans="2:62" s="23" customFormat="1" ht="15.75" customHeight="1">
      <c r="K441" s="262" t="s">
        <v>64</v>
      </c>
      <c r="L441" s="262"/>
      <c r="M441" s="165" t="s">
        <v>2</v>
      </c>
      <c r="N441" s="23" t="s">
        <v>134</v>
      </c>
      <c r="Q441" s="178" t="s">
        <v>124</v>
      </c>
      <c r="R441" s="165" t="s">
        <v>26</v>
      </c>
      <c r="S441" s="325">
        <f>杭先端径</f>
        <v>1.5</v>
      </c>
      <c r="T441" s="325"/>
      <c r="U441" s="325"/>
      <c r="V441" s="23" t="s">
        <v>125</v>
      </c>
    </row>
    <row r="442" spans="2:62" ht="15.75" customHeight="1">
      <c r="K442" s="262" t="s">
        <v>146</v>
      </c>
      <c r="L442" s="262"/>
      <c r="M442" s="165" t="s">
        <v>2</v>
      </c>
      <c r="N442" s="23" t="s">
        <v>150</v>
      </c>
    </row>
    <row r="443" spans="2:62" ht="15.75" customHeight="1">
      <c r="K443" s="262" t="s">
        <v>147</v>
      </c>
      <c r="L443" s="262"/>
      <c r="M443" s="165" t="s">
        <v>2</v>
      </c>
      <c r="N443" s="23" t="s">
        <v>622</v>
      </c>
      <c r="S443" s="178" t="s">
        <v>124</v>
      </c>
      <c r="T443" s="165" t="s">
        <v>26</v>
      </c>
      <c r="U443" s="262">
        <v>200</v>
      </c>
      <c r="V443" s="262"/>
      <c r="W443" s="23" t="s">
        <v>152</v>
      </c>
      <c r="Z443" s="165" t="s">
        <v>26</v>
      </c>
      <c r="AA443" s="262">
        <f>U443</f>
        <v>200</v>
      </c>
      <c r="AB443" s="262"/>
      <c r="AC443" s="165" t="s">
        <v>1</v>
      </c>
      <c r="AD443" s="179">
        <v>10</v>
      </c>
      <c r="AE443" s="175">
        <v>6</v>
      </c>
      <c r="AF443" s="23" t="s">
        <v>153</v>
      </c>
      <c r="AM443" s="24"/>
      <c r="AN443" s="24"/>
      <c r="BI443" s="165"/>
      <c r="BJ443" s="165"/>
    </row>
    <row r="444" spans="2:62" ht="15.75" customHeight="1">
      <c r="K444" s="262" t="s">
        <v>148</v>
      </c>
      <c r="L444" s="262"/>
      <c r="M444" s="165" t="s">
        <v>2</v>
      </c>
      <c r="N444" s="23" t="s">
        <v>151</v>
      </c>
      <c r="W444" s="178" t="s">
        <v>124</v>
      </c>
      <c r="X444" s="165" t="s">
        <v>26</v>
      </c>
      <c r="Y444" s="262">
        <f>'入力 (1)'!J31</f>
        <v>1.7177999999999999E-2</v>
      </c>
      <c r="Z444" s="262"/>
      <c r="AA444" s="262"/>
      <c r="AB444" s="262"/>
      <c r="AC444" s="23" t="s">
        <v>646</v>
      </c>
      <c r="AI444" s="24"/>
      <c r="AJ444" s="24"/>
      <c r="AK444" s="24"/>
      <c r="AL444" s="24"/>
      <c r="AM444" s="24"/>
      <c r="AN444" s="24"/>
      <c r="BE444" s="165"/>
      <c r="BF444" s="165"/>
      <c r="BG444" s="165"/>
      <c r="BH444" s="165"/>
      <c r="BI444" s="165"/>
      <c r="BJ444" s="165"/>
    </row>
    <row r="445" spans="2:62" ht="15.75" customHeight="1">
      <c r="B445" s="165" t="s">
        <v>588</v>
      </c>
    </row>
    <row r="447" spans="2:62" s="23" customFormat="1" ht="15.75" customHeight="1">
      <c r="F447" s="26" t="s">
        <v>540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9" t="s">
        <v>77</v>
      </c>
      <c r="G448" s="245"/>
      <c r="H448" s="245"/>
      <c r="I448" s="301" t="s">
        <v>155</v>
      </c>
      <c r="J448" s="302"/>
      <c r="K448" s="302"/>
      <c r="L448" s="245" t="s">
        <v>156</v>
      </c>
      <c r="M448" s="245"/>
      <c r="N448" s="245"/>
      <c r="O448" s="245"/>
      <c r="P448" s="245" t="s">
        <v>160</v>
      </c>
      <c r="Q448" s="245"/>
      <c r="R448" s="245"/>
      <c r="S448" s="245"/>
      <c r="T448" s="245"/>
      <c r="U448" s="245" t="s">
        <v>157</v>
      </c>
      <c r="V448" s="245"/>
      <c r="W448" s="245"/>
      <c r="X448" s="245"/>
      <c r="Y448" s="245" t="s">
        <v>158</v>
      </c>
      <c r="Z448" s="245"/>
      <c r="AA448" s="245"/>
      <c r="AB448" s="245"/>
      <c r="AC448" s="245" t="s">
        <v>159</v>
      </c>
      <c r="AD448" s="245"/>
      <c r="AE448" s="245"/>
      <c r="AF448" s="404"/>
    </row>
    <row r="449" spans="1:32" s="23" customFormat="1" ht="15.75" customHeight="1">
      <c r="F449" s="300"/>
      <c r="G449" s="246"/>
      <c r="H449" s="246"/>
      <c r="I449" s="303"/>
      <c r="J449" s="303"/>
      <c r="K449" s="303"/>
      <c r="L449" s="246"/>
      <c r="M449" s="246"/>
      <c r="N449" s="246"/>
      <c r="O449" s="246"/>
      <c r="P449" s="246"/>
      <c r="Q449" s="246"/>
      <c r="R449" s="246"/>
      <c r="S449" s="246"/>
      <c r="T449" s="246"/>
      <c r="U449" s="246"/>
      <c r="V449" s="246"/>
      <c r="W449" s="246"/>
      <c r="X449" s="246"/>
      <c r="Y449" s="246"/>
      <c r="Z449" s="246"/>
      <c r="AA449" s="246"/>
      <c r="AB449" s="246"/>
      <c r="AC449" s="246"/>
      <c r="AD449" s="246"/>
      <c r="AE449" s="246"/>
      <c r="AF449" s="406"/>
    </row>
    <row r="450" spans="1:32" s="23" customFormat="1" ht="15.75" customHeight="1">
      <c r="A450" s="180" t="str">
        <f>IF(I450="","×","")</f>
        <v/>
      </c>
      <c r="B450" s="165"/>
      <c r="F450" s="304">
        <f t="shared" ref="F450:F465" si="64">IF(G157="","",G157)</f>
        <v>2</v>
      </c>
      <c r="G450" s="226"/>
      <c r="H450" s="226"/>
      <c r="I450" s="224">
        <v>0.33000001311302185</v>
      </c>
      <c r="J450" s="224"/>
      <c r="K450" s="224"/>
      <c r="L450" s="326">
        <f t="shared" ref="L450:L465" si="65">U282</f>
        <v>3010</v>
      </c>
      <c r="M450" s="258"/>
      <c r="N450" s="258"/>
      <c r="O450" s="258"/>
      <c r="P450" s="258">
        <f t="shared" ref="P450:P465" si="66">IF(L450="","",ROUND(L450/$Y$466,6))</f>
        <v>2.1900000000000001E-4</v>
      </c>
      <c r="Q450" s="258"/>
      <c r="R450" s="258"/>
      <c r="S450" s="258"/>
      <c r="T450" s="258"/>
      <c r="U450" s="258">
        <f>IF(P450="","",ROUND(P450^0.25,4))</f>
        <v>0.1216</v>
      </c>
      <c r="V450" s="258"/>
      <c r="W450" s="258"/>
      <c r="X450" s="258"/>
      <c r="Y450" s="307">
        <f t="shared" ref="Y450:Y465" si="67">IF(U450="","",ROUND(U450*I450,4))</f>
        <v>4.0099999999999997E-2</v>
      </c>
      <c r="Z450" s="307"/>
      <c r="AA450" s="307"/>
      <c r="AB450" s="307"/>
      <c r="AC450" s="502">
        <f>IF(Y450="","",SUM(Y$450:Y450))</f>
        <v>4.0099999999999997E-2</v>
      </c>
      <c r="AD450" s="502"/>
      <c r="AE450" s="502"/>
      <c r="AF450" s="503"/>
    </row>
    <row r="451" spans="1:32" s="23" customFormat="1" ht="15.75" customHeight="1">
      <c r="A451" s="180" t="str">
        <f t="shared" ref="A451:A465" si="68">IF(I451="","×","")</f>
        <v/>
      </c>
      <c r="B451" s="165"/>
      <c r="F451" s="265">
        <f t="shared" si="64"/>
        <v>3</v>
      </c>
      <c r="G451" s="266"/>
      <c r="H451" s="266"/>
      <c r="I451" s="221">
        <v>1.5</v>
      </c>
      <c r="J451" s="221"/>
      <c r="K451" s="221"/>
      <c r="L451" s="297">
        <f t="shared" si="65"/>
        <v>2520</v>
      </c>
      <c r="M451" s="298"/>
      <c r="N451" s="298"/>
      <c r="O451" s="298"/>
      <c r="P451" s="230">
        <f t="shared" si="66"/>
        <v>1.83E-4</v>
      </c>
      <c r="Q451" s="230"/>
      <c r="R451" s="230"/>
      <c r="S451" s="230"/>
      <c r="T451" s="230"/>
      <c r="U451" s="230">
        <f t="shared" ref="U451:U465" si="69">IF(P451="","",ROUND(P451^0.25,4))</f>
        <v>0.1163</v>
      </c>
      <c r="V451" s="230"/>
      <c r="W451" s="230"/>
      <c r="X451" s="230"/>
      <c r="Y451" s="308">
        <f t="shared" si="67"/>
        <v>0.17449999999999999</v>
      </c>
      <c r="Z451" s="308"/>
      <c r="AA451" s="308"/>
      <c r="AB451" s="308"/>
      <c r="AC451" s="310">
        <f>IF(Y451="","",SUM(Y$450:Y451))</f>
        <v>0.21459999999999999</v>
      </c>
      <c r="AD451" s="310"/>
      <c r="AE451" s="310"/>
      <c r="AF451" s="311"/>
    </row>
    <row r="452" spans="1:32" s="23" customFormat="1" ht="15.75" customHeight="1">
      <c r="A452" s="180" t="str">
        <f t="shared" si="68"/>
        <v/>
      </c>
      <c r="B452" s="165"/>
      <c r="F452" s="265">
        <f t="shared" si="64"/>
        <v>4</v>
      </c>
      <c r="G452" s="266"/>
      <c r="H452" s="266"/>
      <c r="I452" s="221">
        <v>6.5500001907348633</v>
      </c>
      <c r="J452" s="221"/>
      <c r="K452" s="221"/>
      <c r="L452" s="297">
        <f t="shared" si="65"/>
        <v>7730</v>
      </c>
      <c r="M452" s="298"/>
      <c r="N452" s="298"/>
      <c r="O452" s="298"/>
      <c r="P452" s="230">
        <f t="shared" si="66"/>
        <v>5.62E-4</v>
      </c>
      <c r="Q452" s="230"/>
      <c r="R452" s="230"/>
      <c r="S452" s="230"/>
      <c r="T452" s="230"/>
      <c r="U452" s="230">
        <f t="shared" si="69"/>
        <v>0.154</v>
      </c>
      <c r="V452" s="230"/>
      <c r="W452" s="230"/>
      <c r="X452" s="230"/>
      <c r="Y452" s="308">
        <f t="shared" si="67"/>
        <v>1.0086999999999999</v>
      </c>
      <c r="Z452" s="308"/>
      <c r="AA452" s="308"/>
      <c r="AB452" s="308"/>
      <c r="AC452" s="310">
        <f>IF(Y452="","",SUM(Y$450:Y452))</f>
        <v>1.2232999999999998</v>
      </c>
      <c r="AD452" s="310"/>
      <c r="AE452" s="310"/>
      <c r="AF452" s="311"/>
    </row>
    <row r="453" spans="1:32" s="23" customFormat="1" ht="15.75" customHeight="1">
      <c r="A453" s="180" t="str">
        <f t="shared" si="68"/>
        <v/>
      </c>
      <c r="B453" s="165"/>
      <c r="F453" s="265">
        <f t="shared" si="64"/>
        <v>5</v>
      </c>
      <c r="G453" s="266"/>
      <c r="H453" s="266"/>
      <c r="I453" s="221">
        <v>3.4500000476837158</v>
      </c>
      <c r="J453" s="221"/>
      <c r="K453" s="221"/>
      <c r="L453" s="297">
        <f t="shared" si="65"/>
        <v>7730</v>
      </c>
      <c r="M453" s="298"/>
      <c r="N453" s="298"/>
      <c r="O453" s="298"/>
      <c r="P453" s="230">
        <f t="shared" si="66"/>
        <v>5.62E-4</v>
      </c>
      <c r="Q453" s="230"/>
      <c r="R453" s="230"/>
      <c r="S453" s="230"/>
      <c r="T453" s="230"/>
      <c r="U453" s="230">
        <f t="shared" si="69"/>
        <v>0.154</v>
      </c>
      <c r="V453" s="230"/>
      <c r="W453" s="230"/>
      <c r="X453" s="230"/>
      <c r="Y453" s="308">
        <f t="shared" si="67"/>
        <v>0.53129999999999999</v>
      </c>
      <c r="Z453" s="308"/>
      <c r="AA453" s="308"/>
      <c r="AB453" s="308"/>
      <c r="AC453" s="310">
        <f>IF(Y453="","",SUM(Y$450:Y453))</f>
        <v>1.7545999999999999</v>
      </c>
      <c r="AD453" s="310"/>
      <c r="AE453" s="310"/>
      <c r="AF453" s="311"/>
    </row>
    <row r="454" spans="1:32" s="23" customFormat="1" ht="15.75" customHeight="1">
      <c r="A454" s="180" t="str">
        <f t="shared" si="68"/>
        <v/>
      </c>
      <c r="B454" s="165"/>
      <c r="F454" s="265">
        <f t="shared" si="64"/>
        <v>6</v>
      </c>
      <c r="G454" s="266"/>
      <c r="H454" s="266"/>
      <c r="I454" s="221">
        <v>2.3499999046325684</v>
      </c>
      <c r="J454" s="221"/>
      <c r="K454" s="221"/>
      <c r="L454" s="297">
        <f t="shared" si="65"/>
        <v>7730</v>
      </c>
      <c r="M454" s="298"/>
      <c r="N454" s="298"/>
      <c r="O454" s="298"/>
      <c r="P454" s="230">
        <f t="shared" si="66"/>
        <v>5.62E-4</v>
      </c>
      <c r="Q454" s="230"/>
      <c r="R454" s="230"/>
      <c r="S454" s="230"/>
      <c r="T454" s="230"/>
      <c r="U454" s="230">
        <f t="shared" si="69"/>
        <v>0.154</v>
      </c>
      <c r="V454" s="230"/>
      <c r="W454" s="230"/>
      <c r="X454" s="230"/>
      <c r="Y454" s="308">
        <f t="shared" si="67"/>
        <v>0.3619</v>
      </c>
      <c r="Z454" s="308"/>
      <c r="AA454" s="308"/>
      <c r="AB454" s="308"/>
      <c r="AC454" s="310">
        <f>IF(Y454="","",SUM(Y$450:Y454))</f>
        <v>2.1164999999999998</v>
      </c>
      <c r="AD454" s="310"/>
      <c r="AE454" s="310"/>
      <c r="AF454" s="311"/>
    </row>
    <row r="455" spans="1:32" s="23" customFormat="1" ht="15.75" customHeight="1">
      <c r="A455" s="180" t="str">
        <f t="shared" si="68"/>
        <v/>
      </c>
      <c r="B455" s="165"/>
      <c r="F455" s="265">
        <f t="shared" si="64"/>
        <v>7</v>
      </c>
      <c r="G455" s="266"/>
      <c r="H455" s="266"/>
      <c r="I455" s="221">
        <v>8.6000003814697266</v>
      </c>
      <c r="J455" s="221"/>
      <c r="K455" s="221"/>
      <c r="L455" s="297">
        <f t="shared" si="65"/>
        <v>50870</v>
      </c>
      <c r="M455" s="298"/>
      <c r="N455" s="298"/>
      <c r="O455" s="298"/>
      <c r="P455" s="230">
        <f t="shared" si="66"/>
        <v>3.702E-3</v>
      </c>
      <c r="Q455" s="230"/>
      <c r="R455" s="230"/>
      <c r="S455" s="230"/>
      <c r="T455" s="230"/>
      <c r="U455" s="230">
        <f t="shared" si="69"/>
        <v>0.2467</v>
      </c>
      <c r="V455" s="230"/>
      <c r="W455" s="230"/>
      <c r="X455" s="230"/>
      <c r="Y455" s="308">
        <f t="shared" si="67"/>
        <v>2.1215999999999999</v>
      </c>
      <c r="Z455" s="308"/>
      <c r="AA455" s="308"/>
      <c r="AB455" s="308"/>
      <c r="AC455" s="310">
        <f>IF(Y455="","",SUM(Y$450:Y455))</f>
        <v>4.2380999999999993</v>
      </c>
      <c r="AD455" s="310"/>
      <c r="AE455" s="310"/>
      <c r="AF455" s="311"/>
    </row>
    <row r="456" spans="1:32" s="23" customFormat="1" ht="15.75" customHeight="1">
      <c r="A456" s="180" t="str">
        <f t="shared" si="68"/>
        <v/>
      </c>
      <c r="B456" s="165"/>
      <c r="F456" s="265">
        <f t="shared" si="64"/>
        <v>8</v>
      </c>
      <c r="G456" s="266"/>
      <c r="H456" s="266"/>
      <c r="I456" s="221">
        <v>2.2000000476837158</v>
      </c>
      <c r="J456" s="221"/>
      <c r="K456" s="221"/>
      <c r="L456" s="297">
        <f t="shared" si="65"/>
        <v>24170</v>
      </c>
      <c r="M456" s="298"/>
      <c r="N456" s="298"/>
      <c r="O456" s="298"/>
      <c r="P456" s="230">
        <f t="shared" si="66"/>
        <v>1.7589999999999999E-3</v>
      </c>
      <c r="Q456" s="230"/>
      <c r="R456" s="230"/>
      <c r="S456" s="230"/>
      <c r="T456" s="230"/>
      <c r="U456" s="230">
        <f t="shared" si="69"/>
        <v>0.20480000000000001</v>
      </c>
      <c r="V456" s="230"/>
      <c r="W456" s="230"/>
      <c r="X456" s="230"/>
      <c r="Y456" s="308">
        <f t="shared" si="67"/>
        <v>0.4506</v>
      </c>
      <c r="Z456" s="308"/>
      <c r="AA456" s="308"/>
      <c r="AB456" s="308"/>
      <c r="AC456" s="310">
        <f>IF(Y456="","",SUM(Y$450:Y456))</f>
        <v>4.688699999999999</v>
      </c>
      <c r="AD456" s="310"/>
      <c r="AE456" s="310"/>
      <c r="AF456" s="311"/>
    </row>
    <row r="457" spans="1:32" s="23" customFormat="1" ht="15.75" customHeight="1">
      <c r="A457" s="180" t="str">
        <f t="shared" si="68"/>
        <v/>
      </c>
      <c r="B457" s="165"/>
      <c r="F457" s="265">
        <f t="shared" si="64"/>
        <v>9</v>
      </c>
      <c r="G457" s="266"/>
      <c r="H457" s="266"/>
      <c r="I457" s="221">
        <v>1.5</v>
      </c>
      <c r="J457" s="221"/>
      <c r="K457" s="221"/>
      <c r="L457" s="297">
        <f t="shared" si="65"/>
        <v>39390</v>
      </c>
      <c r="M457" s="298"/>
      <c r="N457" s="298"/>
      <c r="O457" s="298"/>
      <c r="P457" s="230">
        <f t="shared" si="66"/>
        <v>2.8660000000000001E-3</v>
      </c>
      <c r="Q457" s="230"/>
      <c r="R457" s="230"/>
      <c r="S457" s="230"/>
      <c r="T457" s="230"/>
      <c r="U457" s="230">
        <f t="shared" si="69"/>
        <v>0.23139999999999999</v>
      </c>
      <c r="V457" s="230"/>
      <c r="W457" s="230"/>
      <c r="X457" s="230"/>
      <c r="Y457" s="308">
        <f t="shared" si="67"/>
        <v>0.34710000000000002</v>
      </c>
      <c r="Z457" s="308"/>
      <c r="AA457" s="308"/>
      <c r="AB457" s="308"/>
      <c r="AC457" s="310">
        <f>IF(Y457="","",SUM(Y$450:Y457))</f>
        <v>5.0357999999999992</v>
      </c>
      <c r="AD457" s="310"/>
      <c r="AE457" s="310"/>
      <c r="AF457" s="311"/>
    </row>
    <row r="458" spans="1:32" s="23" customFormat="1" ht="15.75" customHeight="1">
      <c r="A458" s="180" t="str">
        <f t="shared" si="68"/>
        <v/>
      </c>
      <c r="B458" s="165"/>
      <c r="F458" s="265">
        <f t="shared" si="64"/>
        <v>10</v>
      </c>
      <c r="G458" s="266"/>
      <c r="H458" s="266"/>
      <c r="I458" s="221">
        <v>3.8499999046325684</v>
      </c>
      <c r="J458" s="221"/>
      <c r="K458" s="221"/>
      <c r="L458" s="297">
        <f t="shared" si="65"/>
        <v>28330</v>
      </c>
      <c r="M458" s="298"/>
      <c r="N458" s="298"/>
      <c r="O458" s="298"/>
      <c r="P458" s="230">
        <f t="shared" si="66"/>
        <v>2.062E-3</v>
      </c>
      <c r="Q458" s="230"/>
      <c r="R458" s="230"/>
      <c r="S458" s="230"/>
      <c r="T458" s="230"/>
      <c r="U458" s="230">
        <f t="shared" si="69"/>
        <v>0.21310000000000001</v>
      </c>
      <c r="V458" s="230"/>
      <c r="W458" s="230"/>
      <c r="X458" s="230"/>
      <c r="Y458" s="308">
        <f t="shared" si="67"/>
        <v>0.82040000000000002</v>
      </c>
      <c r="Z458" s="308"/>
      <c r="AA458" s="308"/>
      <c r="AB458" s="308"/>
      <c r="AC458" s="310">
        <f>IF(Y458="","",SUM(Y$450:Y458))</f>
        <v>5.8561999999999994</v>
      </c>
      <c r="AD458" s="310"/>
      <c r="AE458" s="310"/>
      <c r="AF458" s="311"/>
    </row>
    <row r="459" spans="1:32" s="23" customFormat="1" ht="15.75" customHeight="1">
      <c r="A459" s="180" t="str">
        <f t="shared" si="68"/>
        <v/>
      </c>
      <c r="B459" s="165"/>
      <c r="F459" s="265">
        <f t="shared" si="64"/>
        <v>11</v>
      </c>
      <c r="G459" s="266"/>
      <c r="H459" s="266"/>
      <c r="I459" s="221">
        <v>2.4000000953674316</v>
      </c>
      <c r="J459" s="221"/>
      <c r="K459" s="221"/>
      <c r="L459" s="297">
        <f t="shared" si="65"/>
        <v>39390</v>
      </c>
      <c r="M459" s="298"/>
      <c r="N459" s="298"/>
      <c r="O459" s="298"/>
      <c r="P459" s="230">
        <f t="shared" si="66"/>
        <v>2.8660000000000001E-3</v>
      </c>
      <c r="Q459" s="230"/>
      <c r="R459" s="230"/>
      <c r="S459" s="230"/>
      <c r="T459" s="230"/>
      <c r="U459" s="230">
        <f t="shared" si="69"/>
        <v>0.23139999999999999</v>
      </c>
      <c r="V459" s="230"/>
      <c r="W459" s="230"/>
      <c r="X459" s="230"/>
      <c r="Y459" s="308">
        <f t="shared" si="67"/>
        <v>0.5554</v>
      </c>
      <c r="Z459" s="308"/>
      <c r="AA459" s="308"/>
      <c r="AB459" s="308"/>
      <c r="AC459" s="310">
        <f>IF(Y459="","",SUM(Y$450:Y459))</f>
        <v>6.4115999999999991</v>
      </c>
      <c r="AD459" s="310"/>
      <c r="AE459" s="310"/>
      <c r="AF459" s="311"/>
    </row>
    <row r="460" spans="1:32" s="23" customFormat="1" ht="15.75" customHeight="1">
      <c r="A460" s="180" t="str">
        <f t="shared" si="68"/>
        <v/>
      </c>
      <c r="B460" s="165"/>
      <c r="F460" s="265">
        <f t="shared" si="64"/>
        <v>12</v>
      </c>
      <c r="G460" s="266"/>
      <c r="H460" s="266"/>
      <c r="I460" s="221">
        <v>2.2699999809265137</v>
      </c>
      <c r="J460" s="221"/>
      <c r="K460" s="221"/>
      <c r="L460" s="297">
        <f t="shared" si="65"/>
        <v>26700</v>
      </c>
      <c r="M460" s="298"/>
      <c r="N460" s="298"/>
      <c r="O460" s="298"/>
      <c r="P460" s="230">
        <f t="shared" si="66"/>
        <v>1.9430000000000001E-3</v>
      </c>
      <c r="Q460" s="230"/>
      <c r="R460" s="230"/>
      <c r="S460" s="230"/>
      <c r="T460" s="230"/>
      <c r="U460" s="230">
        <f t="shared" si="69"/>
        <v>0.21</v>
      </c>
      <c r="V460" s="230"/>
      <c r="W460" s="230"/>
      <c r="X460" s="230"/>
      <c r="Y460" s="308">
        <f t="shared" si="67"/>
        <v>0.47670000000000001</v>
      </c>
      <c r="Z460" s="308"/>
      <c r="AA460" s="308"/>
      <c r="AB460" s="308"/>
      <c r="AC460" s="310">
        <f>IF(Y460="","",SUM(Y$450:Y460))</f>
        <v>6.8882999999999992</v>
      </c>
      <c r="AD460" s="310"/>
      <c r="AE460" s="310"/>
      <c r="AF460" s="311"/>
    </row>
    <row r="461" spans="1:32" s="23" customFormat="1" ht="15.75" hidden="1" customHeight="1">
      <c r="A461" s="180" t="str">
        <f t="shared" si="68"/>
        <v>×</v>
      </c>
      <c r="B461" s="165"/>
      <c r="F461" s="265" t="str">
        <f t="shared" si="64"/>
        <v/>
      </c>
      <c r="G461" s="266"/>
      <c r="H461" s="266"/>
      <c r="I461" s="221"/>
      <c r="J461" s="221"/>
      <c r="K461" s="221"/>
      <c r="L461" s="297" t="str">
        <f t="shared" si="65"/>
        <v/>
      </c>
      <c r="M461" s="298"/>
      <c r="N461" s="298"/>
      <c r="O461" s="298"/>
      <c r="P461" s="230" t="str">
        <f t="shared" si="66"/>
        <v/>
      </c>
      <c r="Q461" s="230"/>
      <c r="R461" s="230"/>
      <c r="S461" s="230"/>
      <c r="T461" s="230"/>
      <c r="U461" s="230" t="str">
        <f t="shared" si="69"/>
        <v/>
      </c>
      <c r="V461" s="230"/>
      <c r="W461" s="230"/>
      <c r="X461" s="230"/>
      <c r="Y461" s="308" t="str">
        <f t="shared" si="67"/>
        <v/>
      </c>
      <c r="Z461" s="308"/>
      <c r="AA461" s="308"/>
      <c r="AB461" s="308"/>
      <c r="AC461" s="310" t="str">
        <f>IF(Y461="","",SUM(Y$450:Y461))</f>
        <v/>
      </c>
      <c r="AD461" s="310"/>
      <c r="AE461" s="310"/>
      <c r="AF461" s="311"/>
    </row>
    <row r="462" spans="1:32" s="23" customFormat="1" ht="15.75" hidden="1" customHeight="1">
      <c r="A462" s="180" t="str">
        <f t="shared" si="68"/>
        <v>×</v>
      </c>
      <c r="B462" s="165"/>
      <c r="F462" s="265" t="str">
        <f t="shared" si="64"/>
        <v/>
      </c>
      <c r="G462" s="266"/>
      <c r="H462" s="266"/>
      <c r="I462" s="221"/>
      <c r="J462" s="221"/>
      <c r="K462" s="221"/>
      <c r="L462" s="297" t="str">
        <f t="shared" si="65"/>
        <v/>
      </c>
      <c r="M462" s="298"/>
      <c r="N462" s="298"/>
      <c r="O462" s="298"/>
      <c r="P462" s="230" t="str">
        <f t="shared" si="66"/>
        <v/>
      </c>
      <c r="Q462" s="230"/>
      <c r="R462" s="230"/>
      <c r="S462" s="230"/>
      <c r="T462" s="230"/>
      <c r="U462" s="230" t="str">
        <f t="shared" si="69"/>
        <v/>
      </c>
      <c r="V462" s="230"/>
      <c r="W462" s="230"/>
      <c r="X462" s="230"/>
      <c r="Y462" s="308" t="str">
        <f t="shared" si="67"/>
        <v/>
      </c>
      <c r="Z462" s="308"/>
      <c r="AA462" s="308"/>
      <c r="AB462" s="308"/>
      <c r="AC462" s="310" t="str">
        <f>IF(Y462="","",SUM(Y$450:Y462))</f>
        <v/>
      </c>
      <c r="AD462" s="310"/>
      <c r="AE462" s="310"/>
      <c r="AF462" s="311"/>
    </row>
    <row r="463" spans="1:32" s="23" customFormat="1" ht="15.75" hidden="1" customHeight="1">
      <c r="A463" s="180" t="str">
        <f t="shared" si="68"/>
        <v>×</v>
      </c>
      <c r="B463" s="165"/>
      <c r="F463" s="265" t="str">
        <f t="shared" si="64"/>
        <v/>
      </c>
      <c r="G463" s="266"/>
      <c r="H463" s="266"/>
      <c r="I463" s="221"/>
      <c r="J463" s="221"/>
      <c r="K463" s="221"/>
      <c r="L463" s="297" t="str">
        <f t="shared" si="65"/>
        <v/>
      </c>
      <c r="M463" s="298"/>
      <c r="N463" s="298"/>
      <c r="O463" s="298"/>
      <c r="P463" s="230" t="str">
        <f t="shared" si="66"/>
        <v/>
      </c>
      <c r="Q463" s="230"/>
      <c r="R463" s="230"/>
      <c r="S463" s="230"/>
      <c r="T463" s="230"/>
      <c r="U463" s="230" t="str">
        <f t="shared" si="69"/>
        <v/>
      </c>
      <c r="V463" s="230"/>
      <c r="W463" s="230"/>
      <c r="X463" s="230"/>
      <c r="Y463" s="308" t="str">
        <f t="shared" si="67"/>
        <v/>
      </c>
      <c r="Z463" s="308"/>
      <c r="AA463" s="308"/>
      <c r="AB463" s="308"/>
      <c r="AC463" s="310" t="str">
        <f>IF(Y463="","",SUM(Y$450:Y463))</f>
        <v/>
      </c>
      <c r="AD463" s="310"/>
      <c r="AE463" s="310"/>
      <c r="AF463" s="311"/>
    </row>
    <row r="464" spans="1:32" s="23" customFormat="1" ht="15.75" hidden="1" customHeight="1">
      <c r="A464" s="180" t="str">
        <f t="shared" si="68"/>
        <v>×</v>
      </c>
      <c r="B464" s="165"/>
      <c r="F464" s="265" t="str">
        <f t="shared" si="64"/>
        <v/>
      </c>
      <c r="G464" s="266"/>
      <c r="H464" s="266"/>
      <c r="I464" s="221"/>
      <c r="J464" s="221"/>
      <c r="K464" s="221"/>
      <c r="L464" s="297" t="str">
        <f t="shared" si="65"/>
        <v/>
      </c>
      <c r="M464" s="298"/>
      <c r="N464" s="298"/>
      <c r="O464" s="298"/>
      <c r="P464" s="230" t="str">
        <f t="shared" si="66"/>
        <v/>
      </c>
      <c r="Q464" s="230"/>
      <c r="R464" s="230"/>
      <c r="S464" s="230"/>
      <c r="T464" s="230"/>
      <c r="U464" s="230" t="str">
        <f t="shared" si="69"/>
        <v/>
      </c>
      <c r="V464" s="230"/>
      <c r="W464" s="230"/>
      <c r="X464" s="230"/>
      <c r="Y464" s="308" t="str">
        <f t="shared" si="67"/>
        <v/>
      </c>
      <c r="Z464" s="308"/>
      <c r="AA464" s="308"/>
      <c r="AB464" s="308"/>
      <c r="AC464" s="310" t="str">
        <f>IF(Y464="","",SUM(Y$450:Y464))</f>
        <v/>
      </c>
      <c r="AD464" s="310"/>
      <c r="AE464" s="310"/>
      <c r="AF464" s="311"/>
    </row>
    <row r="465" spans="1:62" s="23" customFormat="1" ht="15.75" hidden="1" customHeight="1">
      <c r="A465" s="180" t="str">
        <f t="shared" si="68"/>
        <v>×</v>
      </c>
      <c r="B465" s="165"/>
      <c r="F465" s="269" t="str">
        <f t="shared" si="64"/>
        <v/>
      </c>
      <c r="G465" s="270"/>
      <c r="H465" s="270"/>
      <c r="I465" s="242"/>
      <c r="J465" s="242"/>
      <c r="K465" s="242"/>
      <c r="L465" s="437" t="str">
        <f t="shared" si="65"/>
        <v/>
      </c>
      <c r="M465" s="438"/>
      <c r="N465" s="438"/>
      <c r="O465" s="438"/>
      <c r="P465" s="260" t="str">
        <f t="shared" si="66"/>
        <v/>
      </c>
      <c r="Q465" s="260"/>
      <c r="R465" s="260"/>
      <c r="S465" s="260"/>
      <c r="T465" s="260"/>
      <c r="U465" s="260" t="str">
        <f t="shared" si="69"/>
        <v/>
      </c>
      <c r="V465" s="260"/>
      <c r="W465" s="260"/>
      <c r="X465" s="260"/>
      <c r="Y465" s="309" t="str">
        <f t="shared" si="67"/>
        <v/>
      </c>
      <c r="Z465" s="309"/>
      <c r="AA465" s="309"/>
      <c r="AB465" s="309"/>
      <c r="AC465" s="441" t="str">
        <f>IF(Y465="","",SUM(Y$450:Y465))</f>
        <v/>
      </c>
      <c r="AD465" s="441"/>
      <c r="AE465" s="441"/>
      <c r="AF465" s="442"/>
    </row>
    <row r="466" spans="1:62" ht="15.75" customHeight="1">
      <c r="F466" s="167"/>
      <c r="G466" s="167"/>
      <c r="H466" s="167"/>
      <c r="I466" s="167"/>
      <c r="J466" s="167"/>
      <c r="K466" s="167"/>
      <c r="L466" s="167"/>
      <c r="M466" s="167"/>
      <c r="N466" s="167"/>
      <c r="O466" s="167"/>
      <c r="P466" s="167"/>
      <c r="Q466" s="167"/>
      <c r="R466" s="167"/>
      <c r="S466" s="167"/>
      <c r="T466" s="50" t="s">
        <v>124</v>
      </c>
      <c r="U466" s="167">
        <v>4</v>
      </c>
      <c r="V466" s="385" t="s">
        <v>146</v>
      </c>
      <c r="W466" s="385"/>
      <c r="X466" s="167" t="s">
        <v>26</v>
      </c>
      <c r="Y466" s="440">
        <f>ROUND(4*AA443*AD443^AE443*Y444,0)</f>
        <v>13742400</v>
      </c>
      <c r="Z466" s="440"/>
      <c r="AA466" s="440"/>
      <c r="AB466" s="440"/>
      <c r="AC466" s="440"/>
      <c r="AD466" s="407" t="s">
        <v>162</v>
      </c>
      <c r="AE466" s="407"/>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424</v>
      </c>
      <c r="T468" s="178"/>
      <c r="Y468" s="52"/>
      <c r="Z468" s="52"/>
      <c r="AA468" s="52"/>
      <c r="AB468" s="52"/>
      <c r="AC468" s="52"/>
      <c r="AD468" s="179"/>
      <c r="AE468" s="179"/>
      <c r="AK468" s="51"/>
      <c r="AL468" s="24"/>
      <c r="AM468" s="24"/>
      <c r="AN468" s="24"/>
      <c r="BG468" s="165"/>
      <c r="BH468" s="165"/>
      <c r="BI468" s="165"/>
      <c r="BJ468" s="165"/>
    </row>
    <row r="469" spans="1:62" ht="15.75" customHeight="1">
      <c r="F469" s="262" t="s">
        <v>425</v>
      </c>
      <c r="G469" s="262"/>
      <c r="H469" s="165" t="s">
        <v>26</v>
      </c>
      <c r="I469" s="296">
        <v>6.929999828338623</v>
      </c>
      <c r="J469" s="296"/>
      <c r="K469" s="296"/>
      <c r="L469" s="165" t="s">
        <v>427</v>
      </c>
      <c r="T469" s="178"/>
      <c r="Y469" s="52"/>
      <c r="Z469" s="52"/>
      <c r="AA469" s="52"/>
      <c r="AB469" s="52"/>
      <c r="AC469" s="52"/>
      <c r="AD469" s="179"/>
      <c r="AE469" s="179"/>
      <c r="AK469" s="51"/>
      <c r="AL469" s="24"/>
      <c r="AM469" s="24"/>
      <c r="AN469" s="24"/>
      <c r="BG469" s="165"/>
      <c r="BH469" s="165"/>
      <c r="BI469" s="165"/>
      <c r="BJ469" s="165"/>
    </row>
    <row r="470" spans="1:62" ht="15.75" customHeight="1">
      <c r="A470" s="117" t="str">
        <f>IF(液状化L1の有無="","","×")</f>
        <v/>
      </c>
      <c r="B470" s="165" t="s">
        <v>588</v>
      </c>
      <c r="AK470" s="51"/>
      <c r="AL470" s="24"/>
      <c r="AM470" s="24"/>
      <c r="AN470" s="24"/>
      <c r="BG470" s="165"/>
      <c r="BH470" s="165"/>
      <c r="BI470" s="165"/>
      <c r="BJ470" s="165"/>
    </row>
    <row r="471" spans="1:62" ht="15.75" customHeight="1">
      <c r="A471" s="117" t="str">
        <f>IF(液状化L1の有無="","","×")</f>
        <v/>
      </c>
      <c r="AK471" s="51"/>
      <c r="AL471" s="24"/>
      <c r="AM471" s="24"/>
      <c r="AN471" s="24"/>
      <c r="BG471" s="165"/>
      <c r="BH471" s="165"/>
      <c r="BI471" s="165"/>
      <c r="BJ471" s="165"/>
    </row>
    <row r="472" spans="1:62" s="23" customFormat="1" ht="15.75" customHeight="1">
      <c r="A472" s="117" t="str">
        <f>IF(液状化L1の有無="","","×")</f>
        <v/>
      </c>
      <c r="B472" s="165"/>
      <c r="F472" s="26" t="s">
        <v>539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
      </c>
      <c r="B473" s="165"/>
      <c r="F473" s="299" t="s">
        <v>77</v>
      </c>
      <c r="G473" s="245"/>
      <c r="H473" s="245"/>
      <c r="I473" s="301" t="s">
        <v>155</v>
      </c>
      <c r="J473" s="302"/>
      <c r="K473" s="302"/>
      <c r="L473" s="245" t="s">
        <v>156</v>
      </c>
      <c r="M473" s="245"/>
      <c r="N473" s="245"/>
      <c r="O473" s="245"/>
      <c r="P473" s="245" t="s">
        <v>160</v>
      </c>
      <c r="Q473" s="245"/>
      <c r="R473" s="245"/>
      <c r="S473" s="245"/>
      <c r="T473" s="245"/>
      <c r="U473" s="245" t="s">
        <v>157</v>
      </c>
      <c r="V473" s="245"/>
      <c r="W473" s="245"/>
      <c r="X473" s="245"/>
      <c r="Y473" s="245" t="s">
        <v>158</v>
      </c>
      <c r="Z473" s="245"/>
      <c r="AA473" s="245"/>
      <c r="AB473" s="245"/>
      <c r="AC473" s="245" t="s">
        <v>159</v>
      </c>
      <c r="AD473" s="245"/>
      <c r="AE473" s="245"/>
      <c r="AF473" s="404"/>
    </row>
    <row r="474" spans="1:62" s="23" customFormat="1" ht="15.75" customHeight="1">
      <c r="A474" s="117" t="str">
        <f>IF(液状化L1の有無="","","×")</f>
        <v/>
      </c>
      <c r="B474" s="165"/>
      <c r="F474" s="300"/>
      <c r="G474" s="246"/>
      <c r="H474" s="246"/>
      <c r="I474" s="303"/>
      <c r="J474" s="303"/>
      <c r="K474" s="303"/>
      <c r="L474" s="246"/>
      <c r="M474" s="246"/>
      <c r="N474" s="246"/>
      <c r="O474" s="246"/>
      <c r="P474" s="246"/>
      <c r="Q474" s="246"/>
      <c r="R474" s="246"/>
      <c r="S474" s="246"/>
      <c r="T474" s="246"/>
      <c r="U474" s="246"/>
      <c r="V474" s="246"/>
      <c r="W474" s="246"/>
      <c r="X474" s="246"/>
      <c r="Y474" s="246"/>
      <c r="Z474" s="246"/>
      <c r="AA474" s="246"/>
      <c r="AB474" s="246"/>
      <c r="AC474" s="246"/>
      <c r="AD474" s="246"/>
      <c r="AE474" s="246"/>
      <c r="AF474" s="406"/>
    </row>
    <row r="475" spans="1:62" s="23" customFormat="1" ht="15.75" customHeight="1">
      <c r="A475" s="117" t="str">
        <f t="shared" ref="A475:A490" si="70">IF(液状化L1の有無="×","×",IF(F475="","×",""))</f>
        <v/>
      </c>
      <c r="B475" s="165"/>
      <c r="F475" s="304">
        <f t="shared" ref="F475:F490" si="71">F450</f>
        <v>2</v>
      </c>
      <c r="G475" s="226"/>
      <c r="H475" s="226"/>
      <c r="I475" s="225">
        <f t="shared" ref="I475:I490" si="72">I450</f>
        <v>0.33000001311302185</v>
      </c>
      <c r="J475" s="225"/>
      <c r="K475" s="225"/>
      <c r="L475" s="305">
        <f t="shared" ref="L475:L490" si="73">V304</f>
        <v>3010</v>
      </c>
      <c r="M475" s="226"/>
      <c r="N475" s="226"/>
      <c r="O475" s="226"/>
      <c r="P475" s="226">
        <f t="shared" ref="P475:P490" si="74">IF(L475="","",ROUND(L475/$Y$491,6))</f>
        <v>2.1900000000000001E-4</v>
      </c>
      <c r="Q475" s="226"/>
      <c r="R475" s="226"/>
      <c r="S475" s="226"/>
      <c r="T475" s="226"/>
      <c r="U475" s="226">
        <f>IF(P475="","",ROUND(P475^0.25,4))</f>
        <v>0.1216</v>
      </c>
      <c r="V475" s="226"/>
      <c r="W475" s="226"/>
      <c r="X475" s="226"/>
      <c r="Y475" s="510">
        <f t="shared" ref="Y475:Y490" si="75">IF(U475="","",ROUND(U475*I475,4))</f>
        <v>4.0099999999999997E-2</v>
      </c>
      <c r="Z475" s="510"/>
      <c r="AA475" s="510"/>
      <c r="AB475" s="510"/>
      <c r="AC475" s="502">
        <f>IF(Y475="","",SUM(Y$475:Y475))</f>
        <v>4.0099999999999997E-2</v>
      </c>
      <c r="AD475" s="502"/>
      <c r="AE475" s="502"/>
      <c r="AF475" s="503"/>
    </row>
    <row r="476" spans="1:62" s="23" customFormat="1" ht="15.75" customHeight="1">
      <c r="A476" s="117" t="str">
        <f t="shared" si="70"/>
        <v/>
      </c>
      <c r="B476" s="165"/>
      <c r="F476" s="294">
        <f t="shared" si="71"/>
        <v>3</v>
      </c>
      <c r="G476" s="228"/>
      <c r="H476" s="228"/>
      <c r="I476" s="227">
        <f t="shared" si="72"/>
        <v>1.5</v>
      </c>
      <c r="J476" s="227"/>
      <c r="K476" s="227"/>
      <c r="L476" s="295">
        <f t="shared" si="73"/>
        <v>2520</v>
      </c>
      <c r="M476" s="228"/>
      <c r="N476" s="228"/>
      <c r="O476" s="228"/>
      <c r="P476" s="266">
        <f t="shared" si="74"/>
        <v>1.83E-4</v>
      </c>
      <c r="Q476" s="266"/>
      <c r="R476" s="266"/>
      <c r="S476" s="266"/>
      <c r="T476" s="266"/>
      <c r="U476" s="266">
        <f t="shared" ref="U476:U490" si="76">IF(P476="","",ROUND(P476^0.25,4))</f>
        <v>0.1163</v>
      </c>
      <c r="V476" s="266"/>
      <c r="W476" s="266"/>
      <c r="X476" s="266"/>
      <c r="Y476" s="312">
        <f t="shared" si="75"/>
        <v>0.17449999999999999</v>
      </c>
      <c r="Z476" s="312"/>
      <c r="AA476" s="312"/>
      <c r="AB476" s="312"/>
      <c r="AC476" s="310">
        <f>IF(Y476="","",SUM(Y$475:Y476))</f>
        <v>0.21459999999999999</v>
      </c>
      <c r="AD476" s="310"/>
      <c r="AE476" s="310"/>
      <c r="AF476" s="311"/>
    </row>
    <row r="477" spans="1:62" s="23" customFormat="1" ht="15.75" customHeight="1">
      <c r="A477" s="117" t="str">
        <f t="shared" si="70"/>
        <v/>
      </c>
      <c r="B477" s="165"/>
      <c r="F477" s="294">
        <f t="shared" si="71"/>
        <v>4</v>
      </c>
      <c r="G477" s="228"/>
      <c r="H477" s="228"/>
      <c r="I477" s="227">
        <f t="shared" si="72"/>
        <v>6.5500001907348633</v>
      </c>
      <c r="J477" s="227"/>
      <c r="K477" s="227"/>
      <c r="L477" s="295">
        <f t="shared" si="73"/>
        <v>7730</v>
      </c>
      <c r="M477" s="228"/>
      <c r="N477" s="228"/>
      <c r="O477" s="228"/>
      <c r="P477" s="266">
        <f t="shared" si="74"/>
        <v>5.62E-4</v>
      </c>
      <c r="Q477" s="266"/>
      <c r="R477" s="266"/>
      <c r="S477" s="266"/>
      <c r="T477" s="266"/>
      <c r="U477" s="266">
        <f t="shared" si="76"/>
        <v>0.154</v>
      </c>
      <c r="V477" s="266"/>
      <c r="W477" s="266"/>
      <c r="X477" s="266"/>
      <c r="Y477" s="312">
        <f t="shared" si="75"/>
        <v>1.0086999999999999</v>
      </c>
      <c r="Z477" s="312"/>
      <c r="AA477" s="312"/>
      <c r="AB477" s="312"/>
      <c r="AC477" s="310">
        <f>IF(Y477="","",SUM(Y$475:Y477))</f>
        <v>1.2232999999999998</v>
      </c>
      <c r="AD477" s="310"/>
      <c r="AE477" s="310"/>
      <c r="AF477" s="311"/>
    </row>
    <row r="478" spans="1:62" s="23" customFormat="1" ht="15.75" customHeight="1">
      <c r="A478" s="117" t="str">
        <f t="shared" si="70"/>
        <v/>
      </c>
      <c r="B478" s="165"/>
      <c r="F478" s="294">
        <f t="shared" si="71"/>
        <v>5</v>
      </c>
      <c r="G478" s="228"/>
      <c r="H478" s="228"/>
      <c r="I478" s="227">
        <f t="shared" si="72"/>
        <v>3.4500000476837158</v>
      </c>
      <c r="J478" s="227"/>
      <c r="K478" s="227"/>
      <c r="L478" s="295">
        <f t="shared" si="73"/>
        <v>7730</v>
      </c>
      <c r="M478" s="228"/>
      <c r="N478" s="228"/>
      <c r="O478" s="228"/>
      <c r="P478" s="266">
        <f t="shared" si="74"/>
        <v>5.62E-4</v>
      </c>
      <c r="Q478" s="266"/>
      <c r="R478" s="266"/>
      <c r="S478" s="266"/>
      <c r="T478" s="266"/>
      <c r="U478" s="266">
        <f t="shared" si="76"/>
        <v>0.154</v>
      </c>
      <c r="V478" s="266"/>
      <c r="W478" s="266"/>
      <c r="X478" s="266"/>
      <c r="Y478" s="312">
        <f t="shared" si="75"/>
        <v>0.53129999999999999</v>
      </c>
      <c r="Z478" s="312"/>
      <c r="AA478" s="312"/>
      <c r="AB478" s="312"/>
      <c r="AC478" s="310">
        <f>IF(Y478="","",SUM(Y$475:Y478))</f>
        <v>1.7545999999999999</v>
      </c>
      <c r="AD478" s="310"/>
      <c r="AE478" s="310"/>
      <c r="AF478" s="311"/>
    </row>
    <row r="479" spans="1:62" s="23" customFormat="1" ht="15.75" customHeight="1">
      <c r="A479" s="117" t="str">
        <f t="shared" si="70"/>
        <v/>
      </c>
      <c r="B479" s="165"/>
      <c r="F479" s="294">
        <f t="shared" si="71"/>
        <v>6</v>
      </c>
      <c r="G479" s="228"/>
      <c r="H479" s="228"/>
      <c r="I479" s="227">
        <f t="shared" si="72"/>
        <v>2.3499999046325684</v>
      </c>
      <c r="J479" s="227"/>
      <c r="K479" s="227"/>
      <c r="L479" s="295">
        <f t="shared" si="73"/>
        <v>7730</v>
      </c>
      <c r="M479" s="228"/>
      <c r="N479" s="228"/>
      <c r="O479" s="228"/>
      <c r="P479" s="266">
        <f t="shared" si="74"/>
        <v>5.62E-4</v>
      </c>
      <c r="Q479" s="266"/>
      <c r="R479" s="266"/>
      <c r="S479" s="266"/>
      <c r="T479" s="266"/>
      <c r="U479" s="266">
        <f t="shared" si="76"/>
        <v>0.154</v>
      </c>
      <c r="V479" s="266"/>
      <c r="W479" s="266"/>
      <c r="X479" s="266"/>
      <c r="Y479" s="312">
        <f t="shared" si="75"/>
        <v>0.3619</v>
      </c>
      <c r="Z479" s="312"/>
      <c r="AA479" s="312"/>
      <c r="AB479" s="312"/>
      <c r="AC479" s="310">
        <f>IF(Y479="","",SUM(Y$475:Y479))</f>
        <v>2.1164999999999998</v>
      </c>
      <c r="AD479" s="310"/>
      <c r="AE479" s="310"/>
      <c r="AF479" s="311"/>
    </row>
    <row r="480" spans="1:62" s="23" customFormat="1" ht="15.75" customHeight="1">
      <c r="A480" s="117" t="str">
        <f t="shared" si="70"/>
        <v/>
      </c>
      <c r="B480" s="165"/>
      <c r="F480" s="294">
        <f t="shared" si="71"/>
        <v>7</v>
      </c>
      <c r="G480" s="228"/>
      <c r="H480" s="228"/>
      <c r="I480" s="227">
        <f t="shared" si="72"/>
        <v>8.6000003814697266</v>
      </c>
      <c r="J480" s="227"/>
      <c r="K480" s="227"/>
      <c r="L480" s="295">
        <f t="shared" si="73"/>
        <v>36680</v>
      </c>
      <c r="M480" s="228"/>
      <c r="N480" s="228"/>
      <c r="O480" s="228"/>
      <c r="P480" s="266">
        <f t="shared" si="74"/>
        <v>2.6689999999999999E-3</v>
      </c>
      <c r="Q480" s="266"/>
      <c r="R480" s="266"/>
      <c r="S480" s="266"/>
      <c r="T480" s="266"/>
      <c r="U480" s="266">
        <f t="shared" si="76"/>
        <v>0.2273</v>
      </c>
      <c r="V480" s="266"/>
      <c r="W480" s="266"/>
      <c r="X480" s="266"/>
      <c r="Y480" s="312">
        <f t="shared" si="75"/>
        <v>1.9548000000000001</v>
      </c>
      <c r="Z480" s="312"/>
      <c r="AA480" s="312"/>
      <c r="AB480" s="312"/>
      <c r="AC480" s="310">
        <f>IF(Y480="","",SUM(Y$475:Y480))</f>
        <v>4.0712999999999999</v>
      </c>
      <c r="AD480" s="310"/>
      <c r="AE480" s="310"/>
      <c r="AF480" s="311"/>
    </row>
    <row r="481" spans="1:62" s="23" customFormat="1" ht="15.75" customHeight="1">
      <c r="A481" s="117" t="str">
        <f t="shared" si="70"/>
        <v/>
      </c>
      <c r="B481" s="165"/>
      <c r="F481" s="294">
        <f t="shared" si="71"/>
        <v>8</v>
      </c>
      <c r="G481" s="228"/>
      <c r="H481" s="228"/>
      <c r="I481" s="227">
        <f t="shared" si="72"/>
        <v>2.2000000476837158</v>
      </c>
      <c r="J481" s="227"/>
      <c r="K481" s="227"/>
      <c r="L481" s="295">
        <f t="shared" si="73"/>
        <v>24170</v>
      </c>
      <c r="M481" s="228"/>
      <c r="N481" s="228"/>
      <c r="O481" s="228"/>
      <c r="P481" s="266">
        <f t="shared" si="74"/>
        <v>1.7589999999999999E-3</v>
      </c>
      <c r="Q481" s="266"/>
      <c r="R481" s="266"/>
      <c r="S481" s="266"/>
      <c r="T481" s="266"/>
      <c r="U481" s="266">
        <f t="shared" si="76"/>
        <v>0.20480000000000001</v>
      </c>
      <c r="V481" s="266"/>
      <c r="W481" s="266"/>
      <c r="X481" s="266"/>
      <c r="Y481" s="312">
        <f t="shared" si="75"/>
        <v>0.4506</v>
      </c>
      <c r="Z481" s="312"/>
      <c r="AA481" s="312"/>
      <c r="AB481" s="312"/>
      <c r="AC481" s="310">
        <f>IF(Y481="","",SUM(Y$475:Y481))</f>
        <v>4.5218999999999996</v>
      </c>
      <c r="AD481" s="310"/>
      <c r="AE481" s="310"/>
      <c r="AF481" s="311"/>
    </row>
    <row r="482" spans="1:62" s="23" customFormat="1" ht="15.75" customHeight="1">
      <c r="A482" s="117" t="str">
        <f t="shared" si="70"/>
        <v/>
      </c>
      <c r="B482" s="165"/>
      <c r="F482" s="294">
        <f t="shared" si="71"/>
        <v>9</v>
      </c>
      <c r="G482" s="228"/>
      <c r="H482" s="228"/>
      <c r="I482" s="227">
        <f t="shared" si="72"/>
        <v>1.5</v>
      </c>
      <c r="J482" s="227"/>
      <c r="K482" s="227"/>
      <c r="L482" s="295">
        <f t="shared" si="73"/>
        <v>39390</v>
      </c>
      <c r="M482" s="228"/>
      <c r="N482" s="228"/>
      <c r="O482" s="228"/>
      <c r="P482" s="266">
        <f t="shared" si="74"/>
        <v>2.8660000000000001E-3</v>
      </c>
      <c r="Q482" s="266"/>
      <c r="R482" s="266"/>
      <c r="S482" s="266"/>
      <c r="T482" s="266"/>
      <c r="U482" s="266">
        <f t="shared" si="76"/>
        <v>0.23139999999999999</v>
      </c>
      <c r="V482" s="266"/>
      <c r="W482" s="266"/>
      <c r="X482" s="266"/>
      <c r="Y482" s="312">
        <f t="shared" si="75"/>
        <v>0.34710000000000002</v>
      </c>
      <c r="Z482" s="312"/>
      <c r="AA482" s="312"/>
      <c r="AB482" s="312"/>
      <c r="AC482" s="310">
        <f>IF(Y482="","",SUM(Y$475:Y482))</f>
        <v>4.8689999999999998</v>
      </c>
      <c r="AD482" s="310"/>
      <c r="AE482" s="310"/>
      <c r="AF482" s="311"/>
    </row>
    <row r="483" spans="1:62" s="23" customFormat="1" ht="15.75" customHeight="1">
      <c r="A483" s="117" t="str">
        <f t="shared" si="70"/>
        <v/>
      </c>
      <c r="B483" s="165"/>
      <c r="F483" s="294">
        <f t="shared" si="71"/>
        <v>10</v>
      </c>
      <c r="G483" s="228"/>
      <c r="H483" s="228"/>
      <c r="I483" s="227">
        <f t="shared" si="72"/>
        <v>3.8499999046325684</v>
      </c>
      <c r="J483" s="227"/>
      <c r="K483" s="227"/>
      <c r="L483" s="295">
        <f t="shared" si="73"/>
        <v>28330</v>
      </c>
      <c r="M483" s="228"/>
      <c r="N483" s="228"/>
      <c r="O483" s="228"/>
      <c r="P483" s="266">
        <f t="shared" si="74"/>
        <v>2.062E-3</v>
      </c>
      <c r="Q483" s="266"/>
      <c r="R483" s="266"/>
      <c r="S483" s="266"/>
      <c r="T483" s="266"/>
      <c r="U483" s="266">
        <f t="shared" si="76"/>
        <v>0.21310000000000001</v>
      </c>
      <c r="V483" s="266"/>
      <c r="W483" s="266"/>
      <c r="X483" s="266"/>
      <c r="Y483" s="312">
        <f t="shared" si="75"/>
        <v>0.82040000000000002</v>
      </c>
      <c r="Z483" s="312"/>
      <c r="AA483" s="312"/>
      <c r="AB483" s="312"/>
      <c r="AC483" s="310">
        <f>IF(Y483="","",SUM(Y$475:Y483))</f>
        <v>5.6894</v>
      </c>
      <c r="AD483" s="310"/>
      <c r="AE483" s="310"/>
      <c r="AF483" s="311"/>
    </row>
    <row r="484" spans="1:62" s="23" customFormat="1" ht="15.75" customHeight="1">
      <c r="A484" s="117" t="str">
        <f t="shared" si="70"/>
        <v/>
      </c>
      <c r="B484" s="165"/>
      <c r="F484" s="294">
        <f t="shared" si="71"/>
        <v>11</v>
      </c>
      <c r="G484" s="228"/>
      <c r="H484" s="228"/>
      <c r="I484" s="227">
        <f t="shared" si="72"/>
        <v>2.4000000953674316</v>
      </c>
      <c r="J484" s="227"/>
      <c r="K484" s="227"/>
      <c r="L484" s="295">
        <f t="shared" si="73"/>
        <v>39390</v>
      </c>
      <c r="M484" s="228"/>
      <c r="N484" s="228"/>
      <c r="O484" s="228"/>
      <c r="P484" s="266">
        <f t="shared" si="74"/>
        <v>2.8660000000000001E-3</v>
      </c>
      <c r="Q484" s="266"/>
      <c r="R484" s="266"/>
      <c r="S484" s="266"/>
      <c r="T484" s="266"/>
      <c r="U484" s="266">
        <f t="shared" si="76"/>
        <v>0.23139999999999999</v>
      </c>
      <c r="V484" s="266"/>
      <c r="W484" s="266"/>
      <c r="X484" s="266"/>
      <c r="Y484" s="312">
        <f t="shared" si="75"/>
        <v>0.5554</v>
      </c>
      <c r="Z484" s="312"/>
      <c r="AA484" s="312"/>
      <c r="AB484" s="312"/>
      <c r="AC484" s="310">
        <f>IF(Y484="","",SUM(Y$475:Y484))</f>
        <v>6.2447999999999997</v>
      </c>
      <c r="AD484" s="310"/>
      <c r="AE484" s="310"/>
      <c r="AF484" s="311"/>
    </row>
    <row r="485" spans="1:62" s="23" customFormat="1" ht="15.75" customHeight="1">
      <c r="A485" s="117" t="str">
        <f t="shared" si="70"/>
        <v/>
      </c>
      <c r="B485" s="165"/>
      <c r="F485" s="294">
        <f t="shared" si="71"/>
        <v>12</v>
      </c>
      <c r="G485" s="228"/>
      <c r="H485" s="228"/>
      <c r="I485" s="227">
        <f t="shared" si="72"/>
        <v>2.2699999809265137</v>
      </c>
      <c r="J485" s="227"/>
      <c r="K485" s="227"/>
      <c r="L485" s="295">
        <f t="shared" si="73"/>
        <v>26700</v>
      </c>
      <c r="M485" s="228"/>
      <c r="N485" s="228"/>
      <c r="O485" s="228"/>
      <c r="P485" s="266">
        <f t="shared" si="74"/>
        <v>1.9430000000000001E-3</v>
      </c>
      <c r="Q485" s="266"/>
      <c r="R485" s="266"/>
      <c r="S485" s="266"/>
      <c r="T485" s="266"/>
      <c r="U485" s="266">
        <f t="shared" si="76"/>
        <v>0.21</v>
      </c>
      <c r="V485" s="266"/>
      <c r="W485" s="266"/>
      <c r="X485" s="266"/>
      <c r="Y485" s="312">
        <f t="shared" si="75"/>
        <v>0.47670000000000001</v>
      </c>
      <c r="Z485" s="312"/>
      <c r="AA485" s="312"/>
      <c r="AB485" s="312"/>
      <c r="AC485" s="310">
        <f>IF(Y485="","",SUM(Y$475:Y485))</f>
        <v>6.7214999999999998</v>
      </c>
      <c r="AD485" s="310"/>
      <c r="AE485" s="310"/>
      <c r="AF485" s="311"/>
    </row>
    <row r="486" spans="1:62" s="23" customFormat="1" ht="15.75" hidden="1" customHeight="1">
      <c r="A486" s="117" t="str">
        <f t="shared" si="70"/>
        <v>×</v>
      </c>
      <c r="B486" s="165"/>
      <c r="F486" s="294" t="str">
        <f t="shared" si="71"/>
        <v/>
      </c>
      <c r="G486" s="228"/>
      <c r="H486" s="228"/>
      <c r="I486" s="227">
        <f t="shared" si="72"/>
        <v>0</v>
      </c>
      <c r="J486" s="227"/>
      <c r="K486" s="227"/>
      <c r="L486" s="295" t="str">
        <f t="shared" si="73"/>
        <v/>
      </c>
      <c r="M486" s="228"/>
      <c r="N486" s="228"/>
      <c r="O486" s="228"/>
      <c r="P486" s="266" t="str">
        <f t="shared" si="74"/>
        <v/>
      </c>
      <c r="Q486" s="266"/>
      <c r="R486" s="266"/>
      <c r="S486" s="266"/>
      <c r="T486" s="266"/>
      <c r="U486" s="266" t="str">
        <f t="shared" si="76"/>
        <v/>
      </c>
      <c r="V486" s="266"/>
      <c r="W486" s="266"/>
      <c r="X486" s="266"/>
      <c r="Y486" s="312" t="str">
        <f t="shared" si="75"/>
        <v/>
      </c>
      <c r="Z486" s="312"/>
      <c r="AA486" s="312"/>
      <c r="AB486" s="312"/>
      <c r="AC486" s="310" t="str">
        <f>IF(Y486="","",SUM(Y$475:Y486))</f>
        <v/>
      </c>
      <c r="AD486" s="310"/>
      <c r="AE486" s="310"/>
      <c r="AF486" s="311"/>
    </row>
    <row r="487" spans="1:62" s="23" customFormat="1" ht="15.75" hidden="1" customHeight="1">
      <c r="A487" s="117" t="str">
        <f t="shared" si="70"/>
        <v>×</v>
      </c>
      <c r="B487" s="165"/>
      <c r="F487" s="294" t="str">
        <f t="shared" si="71"/>
        <v/>
      </c>
      <c r="G487" s="228"/>
      <c r="H487" s="228"/>
      <c r="I487" s="227">
        <f t="shared" si="72"/>
        <v>0</v>
      </c>
      <c r="J487" s="227"/>
      <c r="K487" s="227"/>
      <c r="L487" s="295" t="str">
        <f t="shared" si="73"/>
        <v/>
      </c>
      <c r="M487" s="228"/>
      <c r="N487" s="228"/>
      <c r="O487" s="228"/>
      <c r="P487" s="266" t="str">
        <f t="shared" si="74"/>
        <v/>
      </c>
      <c r="Q487" s="266"/>
      <c r="R487" s="266"/>
      <c r="S487" s="266"/>
      <c r="T487" s="266"/>
      <c r="U487" s="266" t="str">
        <f t="shared" si="76"/>
        <v/>
      </c>
      <c r="V487" s="266"/>
      <c r="W487" s="266"/>
      <c r="X487" s="266"/>
      <c r="Y487" s="312" t="str">
        <f t="shared" si="75"/>
        <v/>
      </c>
      <c r="Z487" s="312"/>
      <c r="AA487" s="312"/>
      <c r="AB487" s="312"/>
      <c r="AC487" s="310" t="str">
        <f>IF(Y487="","",SUM(Y$475:Y487))</f>
        <v/>
      </c>
      <c r="AD487" s="310"/>
      <c r="AE487" s="310"/>
      <c r="AF487" s="311"/>
    </row>
    <row r="488" spans="1:62" s="23" customFormat="1" ht="15.75" hidden="1" customHeight="1">
      <c r="A488" s="117" t="str">
        <f t="shared" si="70"/>
        <v>×</v>
      </c>
      <c r="B488" s="165"/>
      <c r="F488" s="294" t="str">
        <f t="shared" si="71"/>
        <v/>
      </c>
      <c r="G488" s="228"/>
      <c r="H488" s="228"/>
      <c r="I488" s="227">
        <f t="shared" si="72"/>
        <v>0</v>
      </c>
      <c r="J488" s="227"/>
      <c r="K488" s="227"/>
      <c r="L488" s="295" t="str">
        <f t="shared" si="73"/>
        <v/>
      </c>
      <c r="M488" s="228"/>
      <c r="N488" s="228"/>
      <c r="O488" s="228"/>
      <c r="P488" s="266" t="str">
        <f t="shared" si="74"/>
        <v/>
      </c>
      <c r="Q488" s="266"/>
      <c r="R488" s="266"/>
      <c r="S488" s="266"/>
      <c r="T488" s="266"/>
      <c r="U488" s="266" t="str">
        <f t="shared" si="76"/>
        <v/>
      </c>
      <c r="V488" s="266"/>
      <c r="W488" s="266"/>
      <c r="X488" s="266"/>
      <c r="Y488" s="312" t="str">
        <f t="shared" si="75"/>
        <v/>
      </c>
      <c r="Z488" s="312"/>
      <c r="AA488" s="312"/>
      <c r="AB488" s="312"/>
      <c r="AC488" s="310" t="str">
        <f>IF(Y488="","",SUM(Y$475:Y488))</f>
        <v/>
      </c>
      <c r="AD488" s="310"/>
      <c r="AE488" s="310"/>
      <c r="AF488" s="311"/>
    </row>
    <row r="489" spans="1:62" s="23" customFormat="1" ht="15.75" hidden="1" customHeight="1">
      <c r="A489" s="117" t="str">
        <f t="shared" si="70"/>
        <v>×</v>
      </c>
      <c r="B489" s="165"/>
      <c r="F489" s="294" t="str">
        <f t="shared" si="71"/>
        <v/>
      </c>
      <c r="G489" s="228"/>
      <c r="H489" s="228"/>
      <c r="I489" s="227">
        <f t="shared" si="72"/>
        <v>0</v>
      </c>
      <c r="J489" s="227"/>
      <c r="K489" s="227"/>
      <c r="L489" s="295" t="str">
        <f t="shared" si="73"/>
        <v/>
      </c>
      <c r="M489" s="228"/>
      <c r="N489" s="228"/>
      <c r="O489" s="228"/>
      <c r="P489" s="266" t="str">
        <f t="shared" si="74"/>
        <v/>
      </c>
      <c r="Q489" s="266"/>
      <c r="R489" s="266"/>
      <c r="S489" s="266"/>
      <c r="T489" s="266"/>
      <c r="U489" s="266" t="str">
        <f t="shared" si="76"/>
        <v/>
      </c>
      <c r="V489" s="266"/>
      <c r="W489" s="266"/>
      <c r="X489" s="266"/>
      <c r="Y489" s="312" t="str">
        <f t="shared" si="75"/>
        <v/>
      </c>
      <c r="Z489" s="312"/>
      <c r="AA489" s="312"/>
      <c r="AB489" s="312"/>
      <c r="AC489" s="310" t="str">
        <f>IF(Y489="","",SUM(Y$475:Y489))</f>
        <v/>
      </c>
      <c r="AD489" s="310"/>
      <c r="AE489" s="310"/>
      <c r="AF489" s="311"/>
    </row>
    <row r="490" spans="1:62" s="23" customFormat="1" ht="15.75" hidden="1" customHeight="1">
      <c r="A490" s="117" t="str">
        <f t="shared" si="70"/>
        <v>×</v>
      </c>
      <c r="B490" s="165"/>
      <c r="F490" s="508" t="str">
        <f t="shared" si="71"/>
        <v/>
      </c>
      <c r="G490" s="237"/>
      <c r="H490" s="237"/>
      <c r="I490" s="236">
        <f t="shared" si="72"/>
        <v>0</v>
      </c>
      <c r="J490" s="236"/>
      <c r="K490" s="236"/>
      <c r="L490" s="511" t="str">
        <f t="shared" si="73"/>
        <v/>
      </c>
      <c r="M490" s="237"/>
      <c r="N490" s="237"/>
      <c r="O490" s="237"/>
      <c r="P490" s="270" t="str">
        <f t="shared" si="74"/>
        <v/>
      </c>
      <c r="Q490" s="270"/>
      <c r="R490" s="270"/>
      <c r="S490" s="270"/>
      <c r="T490" s="270"/>
      <c r="U490" s="270" t="str">
        <f t="shared" si="76"/>
        <v/>
      </c>
      <c r="V490" s="270"/>
      <c r="W490" s="270"/>
      <c r="X490" s="270"/>
      <c r="Y490" s="512" t="str">
        <f t="shared" si="75"/>
        <v/>
      </c>
      <c r="Z490" s="512"/>
      <c r="AA490" s="512"/>
      <c r="AB490" s="512"/>
      <c r="AC490" s="441" t="str">
        <f>IF(Y490="","",SUM(Y$475:Y490))</f>
        <v/>
      </c>
      <c r="AD490" s="441"/>
      <c r="AE490" s="441"/>
      <c r="AF490" s="442"/>
    </row>
    <row r="491" spans="1:62" ht="15.75" customHeight="1">
      <c r="A491" s="117" t="str">
        <f>IF(液状化L1の有無="","","×")</f>
        <v/>
      </c>
      <c r="F491" s="167"/>
      <c r="G491" s="167"/>
      <c r="H491" s="167"/>
      <c r="I491" s="167"/>
      <c r="J491" s="167"/>
      <c r="K491" s="167"/>
      <c r="L491" s="167"/>
      <c r="M491" s="167"/>
      <c r="N491" s="167"/>
      <c r="O491" s="167"/>
      <c r="P491" s="167"/>
      <c r="Q491" s="167"/>
      <c r="R491" s="167"/>
      <c r="S491" s="167"/>
      <c r="T491" s="50" t="s">
        <v>124</v>
      </c>
      <c r="U491" s="167">
        <v>4</v>
      </c>
      <c r="V491" s="385" t="s">
        <v>146</v>
      </c>
      <c r="W491" s="385"/>
      <c r="X491" s="167" t="s">
        <v>26</v>
      </c>
      <c r="Y491" s="440">
        <f>Y466</f>
        <v>13742400</v>
      </c>
      <c r="Z491" s="440"/>
      <c r="AA491" s="440"/>
      <c r="AB491" s="440"/>
      <c r="AC491" s="440"/>
      <c r="AD491" s="407" t="s">
        <v>162</v>
      </c>
      <c r="AE491" s="407"/>
      <c r="AF491" s="167" t="s">
        <v>154</v>
      </c>
      <c r="AK491" s="51"/>
      <c r="AL491" s="24"/>
      <c r="AM491" s="24"/>
      <c r="AN491" s="24"/>
      <c r="BG491" s="165"/>
      <c r="BH491" s="165"/>
      <c r="BI491" s="165"/>
      <c r="BJ491" s="165"/>
    </row>
    <row r="492" spans="1:62" ht="15.75" customHeight="1">
      <c r="A492" s="117" t="str">
        <f>IF(液状化L1の有無="","","×")</f>
        <v/>
      </c>
      <c r="F492" s="165"/>
      <c r="T492" s="178"/>
      <c r="Y492" s="52"/>
      <c r="Z492" s="52"/>
      <c r="AA492" s="52"/>
      <c r="AB492" s="52"/>
      <c r="AC492" s="52"/>
      <c r="AD492" s="179"/>
      <c r="AE492" s="179"/>
      <c r="AK492" s="51"/>
      <c r="AL492" s="24"/>
      <c r="AM492" s="24"/>
      <c r="AN492" s="24"/>
      <c r="BG492" s="165"/>
      <c r="BH492" s="165"/>
      <c r="BI492" s="165"/>
      <c r="BJ492" s="165"/>
    </row>
    <row r="493" spans="1:62" ht="15.75" customHeight="1">
      <c r="A493" s="117" t="str">
        <f>IF(液状化L1の有無="","","×")</f>
        <v/>
      </c>
      <c r="F493" s="174" t="s">
        <v>424</v>
      </c>
      <c r="T493" s="178"/>
      <c r="Y493" s="52"/>
      <c r="Z493" s="52"/>
      <c r="AA493" s="52"/>
      <c r="AB493" s="52"/>
      <c r="AC493" s="52"/>
      <c r="AD493" s="179"/>
      <c r="AE493" s="179"/>
      <c r="AK493" s="51"/>
      <c r="AL493" s="24"/>
      <c r="AM493" s="24"/>
      <c r="AN493" s="24"/>
      <c r="BG493" s="165"/>
      <c r="BH493" s="165"/>
      <c r="BI493" s="165"/>
      <c r="BJ493" s="165"/>
    </row>
    <row r="494" spans="1:62" ht="15.75" customHeight="1">
      <c r="A494" s="118" t="str">
        <f>IF(液状化L1の有無="","","×")</f>
        <v/>
      </c>
      <c r="F494" s="262" t="s">
        <v>425</v>
      </c>
      <c r="G494" s="262"/>
      <c r="H494" s="165" t="s">
        <v>26</v>
      </c>
      <c r="I494" s="296">
        <v>6.929999828338623</v>
      </c>
      <c r="J494" s="296"/>
      <c r="K494" s="296"/>
      <c r="L494" s="165" t="s">
        <v>427</v>
      </c>
      <c r="T494" s="178"/>
      <c r="Y494" s="52"/>
      <c r="Z494" s="52"/>
      <c r="AA494" s="52"/>
      <c r="AB494" s="52"/>
      <c r="AC494" s="52"/>
      <c r="AD494" s="179"/>
      <c r="AE494" s="179"/>
      <c r="AK494" s="51"/>
      <c r="AL494" s="24"/>
      <c r="AM494" s="24"/>
      <c r="AN494" s="24"/>
      <c r="BG494" s="165"/>
      <c r="BH494" s="165"/>
      <c r="BI494" s="165"/>
      <c r="BJ494" s="165"/>
    </row>
    <row r="495" spans="1:62" s="53" customFormat="1" ht="15.75" customHeight="1">
      <c r="A495" s="116" t="str">
        <f>IF(液状化L2の有無="","","×")</f>
        <v/>
      </c>
      <c r="B495" s="165" t="s">
        <v>588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65"/>
      <c r="F497" s="26" t="s">
        <v>538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65"/>
      <c r="F498" s="299" t="s">
        <v>77</v>
      </c>
      <c r="G498" s="245"/>
      <c r="H498" s="245"/>
      <c r="I498" s="301" t="s">
        <v>155</v>
      </c>
      <c r="J498" s="302"/>
      <c r="K498" s="302"/>
      <c r="L498" s="245" t="s">
        <v>156</v>
      </c>
      <c r="M498" s="245"/>
      <c r="N498" s="245"/>
      <c r="O498" s="245"/>
      <c r="P498" s="245" t="s">
        <v>160</v>
      </c>
      <c r="Q498" s="245"/>
      <c r="R498" s="245"/>
      <c r="S498" s="245"/>
      <c r="T498" s="245"/>
      <c r="U498" s="245" t="s">
        <v>157</v>
      </c>
      <c r="V498" s="245"/>
      <c r="W498" s="245"/>
      <c r="X498" s="245"/>
      <c r="Y498" s="245" t="s">
        <v>158</v>
      </c>
      <c r="Z498" s="245"/>
      <c r="AA498" s="245"/>
      <c r="AB498" s="245"/>
      <c r="AC498" s="245" t="s">
        <v>159</v>
      </c>
      <c r="AD498" s="245"/>
      <c r="AE498" s="245"/>
      <c r="AF498" s="404"/>
    </row>
    <row r="499" spans="1:32" s="23" customFormat="1" ht="15.75" customHeight="1">
      <c r="A499" s="116" t="str">
        <f>IF(液状化L2の有無="","","×")</f>
        <v/>
      </c>
      <c r="B499" s="165"/>
      <c r="F499" s="300"/>
      <c r="G499" s="246"/>
      <c r="H499" s="246"/>
      <c r="I499" s="303"/>
      <c r="J499" s="303"/>
      <c r="K499" s="303"/>
      <c r="L499" s="246"/>
      <c r="M499" s="246"/>
      <c r="N499" s="246"/>
      <c r="O499" s="246"/>
      <c r="P499" s="246"/>
      <c r="Q499" s="246"/>
      <c r="R499" s="246"/>
      <c r="S499" s="246"/>
      <c r="T499" s="246"/>
      <c r="U499" s="246"/>
      <c r="V499" s="246"/>
      <c r="W499" s="246"/>
      <c r="X499" s="246"/>
      <c r="Y499" s="246"/>
      <c r="Z499" s="246"/>
      <c r="AA499" s="246"/>
      <c r="AB499" s="246"/>
      <c r="AC499" s="246"/>
      <c r="AD499" s="246"/>
      <c r="AE499" s="246"/>
      <c r="AF499" s="406"/>
    </row>
    <row r="500" spans="1:32" s="23" customFormat="1" ht="15.75" customHeight="1">
      <c r="A500" s="116" t="str">
        <f t="shared" ref="A500:A515" si="77">IF(液状化L2の有無="×","×",IF(F500="","×",""))</f>
        <v/>
      </c>
      <c r="B500" s="165"/>
      <c r="F500" s="304">
        <f t="shared" ref="F500:F515" si="78">F475</f>
        <v>2</v>
      </c>
      <c r="G500" s="226"/>
      <c r="H500" s="226"/>
      <c r="I500" s="225">
        <f t="shared" ref="I500:I515" si="79">I475</f>
        <v>0.33000001311302185</v>
      </c>
      <c r="J500" s="225"/>
      <c r="K500" s="225"/>
      <c r="L500" s="305">
        <f t="shared" ref="L500:L515" si="80">V326</f>
        <v>420</v>
      </c>
      <c r="M500" s="226"/>
      <c r="N500" s="226"/>
      <c r="O500" s="226"/>
      <c r="P500" s="226">
        <f>IF(L500="","",ROUND(L500/$Y$516,6))</f>
        <v>3.1000000000000001E-5</v>
      </c>
      <c r="Q500" s="226"/>
      <c r="R500" s="226"/>
      <c r="S500" s="226"/>
      <c r="T500" s="226"/>
      <c r="U500" s="226">
        <f>IF(P500="","",ROUND(P500^0.25,4))</f>
        <v>7.46E-2</v>
      </c>
      <c r="V500" s="226"/>
      <c r="W500" s="226"/>
      <c r="X500" s="226"/>
      <c r="Y500" s="510">
        <f t="shared" ref="Y500:Y515" si="81">IF(U500="","",ROUND(U500*I500,4))</f>
        <v>2.46E-2</v>
      </c>
      <c r="Z500" s="510"/>
      <c r="AA500" s="510"/>
      <c r="AB500" s="510"/>
      <c r="AC500" s="502">
        <f>IF(Y500="","",SUM(Y$500:Y500))</f>
        <v>2.46E-2</v>
      </c>
      <c r="AD500" s="502"/>
      <c r="AE500" s="502"/>
      <c r="AF500" s="503"/>
    </row>
    <row r="501" spans="1:32" s="23" customFormat="1" ht="15.75" customHeight="1">
      <c r="A501" s="116" t="str">
        <f t="shared" si="77"/>
        <v/>
      </c>
      <c r="B501" s="165"/>
      <c r="F501" s="265">
        <f t="shared" si="78"/>
        <v>3</v>
      </c>
      <c r="G501" s="266"/>
      <c r="H501" s="266"/>
      <c r="I501" s="231">
        <f t="shared" si="79"/>
        <v>1.5</v>
      </c>
      <c r="J501" s="231"/>
      <c r="K501" s="231"/>
      <c r="L501" s="306">
        <f t="shared" si="80"/>
        <v>2520</v>
      </c>
      <c r="M501" s="266"/>
      <c r="N501" s="266"/>
      <c r="O501" s="266"/>
      <c r="P501" s="266">
        <f t="shared" ref="P501:P515" si="82">IF(L501="","",ROUND(L501/$Y$516,6))</f>
        <v>1.83E-4</v>
      </c>
      <c r="Q501" s="266"/>
      <c r="R501" s="266"/>
      <c r="S501" s="266"/>
      <c r="T501" s="266"/>
      <c r="U501" s="266">
        <f t="shared" ref="U501:U515" si="83">IF(P501="","",ROUND(P501^0.25,4))</f>
        <v>0.1163</v>
      </c>
      <c r="V501" s="266"/>
      <c r="W501" s="266"/>
      <c r="X501" s="266"/>
      <c r="Y501" s="312">
        <f t="shared" si="81"/>
        <v>0.17449999999999999</v>
      </c>
      <c r="Z501" s="312"/>
      <c r="AA501" s="312"/>
      <c r="AB501" s="312"/>
      <c r="AC501" s="310">
        <f>IF(Y501="","",SUM(Y$500:Y501))</f>
        <v>0.1991</v>
      </c>
      <c r="AD501" s="310"/>
      <c r="AE501" s="310"/>
      <c r="AF501" s="311"/>
    </row>
    <row r="502" spans="1:32" s="23" customFormat="1" ht="15.75" customHeight="1">
      <c r="A502" s="116" t="str">
        <f t="shared" si="77"/>
        <v/>
      </c>
      <c r="B502" s="165"/>
      <c r="F502" s="265">
        <f t="shared" si="78"/>
        <v>4</v>
      </c>
      <c r="G502" s="266"/>
      <c r="H502" s="266"/>
      <c r="I502" s="231">
        <f t="shared" si="79"/>
        <v>6.5500001907348633</v>
      </c>
      <c r="J502" s="231"/>
      <c r="K502" s="231"/>
      <c r="L502" s="306">
        <f t="shared" si="80"/>
        <v>7730</v>
      </c>
      <c r="M502" s="266"/>
      <c r="N502" s="266"/>
      <c r="O502" s="266"/>
      <c r="P502" s="266">
        <f t="shared" si="82"/>
        <v>5.62E-4</v>
      </c>
      <c r="Q502" s="266"/>
      <c r="R502" s="266"/>
      <c r="S502" s="266"/>
      <c r="T502" s="266"/>
      <c r="U502" s="266">
        <f t="shared" si="83"/>
        <v>0.154</v>
      </c>
      <c r="V502" s="266"/>
      <c r="W502" s="266"/>
      <c r="X502" s="266"/>
      <c r="Y502" s="312">
        <f t="shared" si="81"/>
        <v>1.0086999999999999</v>
      </c>
      <c r="Z502" s="312"/>
      <c r="AA502" s="312"/>
      <c r="AB502" s="312"/>
      <c r="AC502" s="310">
        <f>IF(Y502="","",SUM(Y$500:Y502))</f>
        <v>1.2078</v>
      </c>
      <c r="AD502" s="310"/>
      <c r="AE502" s="310"/>
      <c r="AF502" s="311"/>
    </row>
    <row r="503" spans="1:32" s="23" customFormat="1" ht="15.75" customHeight="1">
      <c r="A503" s="116" t="str">
        <f t="shared" si="77"/>
        <v/>
      </c>
      <c r="B503" s="165"/>
      <c r="F503" s="265">
        <f t="shared" si="78"/>
        <v>5</v>
      </c>
      <c r="G503" s="266"/>
      <c r="H503" s="266"/>
      <c r="I503" s="231">
        <f t="shared" si="79"/>
        <v>3.4500000476837158</v>
      </c>
      <c r="J503" s="231"/>
      <c r="K503" s="231"/>
      <c r="L503" s="306">
        <f t="shared" si="80"/>
        <v>7730</v>
      </c>
      <c r="M503" s="266"/>
      <c r="N503" s="266"/>
      <c r="O503" s="266"/>
      <c r="P503" s="266">
        <f t="shared" si="82"/>
        <v>5.62E-4</v>
      </c>
      <c r="Q503" s="266"/>
      <c r="R503" s="266"/>
      <c r="S503" s="266"/>
      <c r="T503" s="266"/>
      <c r="U503" s="266">
        <f t="shared" si="83"/>
        <v>0.154</v>
      </c>
      <c r="V503" s="266"/>
      <c r="W503" s="266"/>
      <c r="X503" s="266"/>
      <c r="Y503" s="312">
        <f t="shared" si="81"/>
        <v>0.53129999999999999</v>
      </c>
      <c r="Z503" s="312"/>
      <c r="AA503" s="312"/>
      <c r="AB503" s="312"/>
      <c r="AC503" s="310">
        <f>IF(Y503="","",SUM(Y$500:Y503))</f>
        <v>1.7391000000000001</v>
      </c>
      <c r="AD503" s="310"/>
      <c r="AE503" s="310"/>
      <c r="AF503" s="311"/>
    </row>
    <row r="504" spans="1:32" s="23" customFormat="1" ht="15.75" customHeight="1">
      <c r="A504" s="116" t="str">
        <f t="shared" si="77"/>
        <v/>
      </c>
      <c r="B504" s="165"/>
      <c r="F504" s="265">
        <f t="shared" si="78"/>
        <v>6</v>
      </c>
      <c r="G504" s="266"/>
      <c r="H504" s="266"/>
      <c r="I504" s="231">
        <f t="shared" si="79"/>
        <v>2.3499999046325684</v>
      </c>
      <c r="J504" s="231"/>
      <c r="K504" s="231"/>
      <c r="L504" s="306">
        <f t="shared" si="80"/>
        <v>7730</v>
      </c>
      <c r="M504" s="266"/>
      <c r="N504" s="266"/>
      <c r="O504" s="266"/>
      <c r="P504" s="266">
        <f t="shared" si="82"/>
        <v>5.62E-4</v>
      </c>
      <c r="Q504" s="266"/>
      <c r="R504" s="266"/>
      <c r="S504" s="266"/>
      <c r="T504" s="266"/>
      <c r="U504" s="266">
        <f t="shared" si="83"/>
        <v>0.154</v>
      </c>
      <c r="V504" s="266"/>
      <c r="W504" s="266"/>
      <c r="X504" s="266"/>
      <c r="Y504" s="312">
        <f t="shared" si="81"/>
        <v>0.3619</v>
      </c>
      <c r="Z504" s="312"/>
      <c r="AA504" s="312"/>
      <c r="AB504" s="312"/>
      <c r="AC504" s="310">
        <f>IF(Y504="","",SUM(Y$500:Y504))</f>
        <v>2.101</v>
      </c>
      <c r="AD504" s="310"/>
      <c r="AE504" s="310"/>
      <c r="AF504" s="311"/>
    </row>
    <row r="505" spans="1:32" s="23" customFormat="1" ht="15.75" customHeight="1">
      <c r="A505" s="116" t="str">
        <f t="shared" si="77"/>
        <v/>
      </c>
      <c r="B505" s="165"/>
      <c r="F505" s="265">
        <f t="shared" si="78"/>
        <v>7</v>
      </c>
      <c r="G505" s="266"/>
      <c r="H505" s="266"/>
      <c r="I505" s="231">
        <f t="shared" si="79"/>
        <v>8.6000003814697266</v>
      </c>
      <c r="J505" s="231"/>
      <c r="K505" s="231"/>
      <c r="L505" s="306">
        <f t="shared" si="80"/>
        <v>16940</v>
      </c>
      <c r="M505" s="266"/>
      <c r="N505" s="266"/>
      <c r="O505" s="266"/>
      <c r="P505" s="266">
        <f t="shared" si="82"/>
        <v>1.2329999999999999E-3</v>
      </c>
      <c r="Q505" s="266"/>
      <c r="R505" s="266"/>
      <c r="S505" s="266"/>
      <c r="T505" s="266"/>
      <c r="U505" s="266">
        <f t="shared" si="83"/>
        <v>0.18740000000000001</v>
      </c>
      <c r="V505" s="266"/>
      <c r="W505" s="266"/>
      <c r="X505" s="266"/>
      <c r="Y505" s="312">
        <f t="shared" si="81"/>
        <v>1.6115999999999999</v>
      </c>
      <c r="Z505" s="312"/>
      <c r="AA505" s="312"/>
      <c r="AB505" s="312"/>
      <c r="AC505" s="310">
        <f>IF(Y505="","",SUM(Y$500:Y505))</f>
        <v>3.7126000000000001</v>
      </c>
      <c r="AD505" s="310"/>
      <c r="AE505" s="310"/>
      <c r="AF505" s="311"/>
    </row>
    <row r="506" spans="1:32" s="23" customFormat="1" ht="15.75" customHeight="1">
      <c r="A506" s="116" t="str">
        <f t="shared" si="77"/>
        <v/>
      </c>
      <c r="B506" s="165"/>
      <c r="F506" s="265">
        <f t="shared" si="78"/>
        <v>8</v>
      </c>
      <c r="G506" s="266"/>
      <c r="H506" s="266"/>
      <c r="I506" s="231">
        <f t="shared" si="79"/>
        <v>2.2000000476837158</v>
      </c>
      <c r="J506" s="231"/>
      <c r="K506" s="231"/>
      <c r="L506" s="306">
        <f t="shared" si="80"/>
        <v>24170</v>
      </c>
      <c r="M506" s="266"/>
      <c r="N506" s="266"/>
      <c r="O506" s="266"/>
      <c r="P506" s="266">
        <f t="shared" si="82"/>
        <v>1.7589999999999999E-3</v>
      </c>
      <c r="Q506" s="266"/>
      <c r="R506" s="266"/>
      <c r="S506" s="266"/>
      <c r="T506" s="266"/>
      <c r="U506" s="266">
        <f t="shared" si="83"/>
        <v>0.20480000000000001</v>
      </c>
      <c r="V506" s="266"/>
      <c r="W506" s="266"/>
      <c r="X506" s="266"/>
      <c r="Y506" s="312">
        <f t="shared" si="81"/>
        <v>0.4506</v>
      </c>
      <c r="Z506" s="312"/>
      <c r="AA506" s="312"/>
      <c r="AB506" s="312"/>
      <c r="AC506" s="310">
        <f>IF(Y506="","",SUM(Y$500:Y506))</f>
        <v>4.1631999999999998</v>
      </c>
      <c r="AD506" s="310"/>
      <c r="AE506" s="310"/>
      <c r="AF506" s="311"/>
    </row>
    <row r="507" spans="1:32" s="23" customFormat="1" ht="15.75" customHeight="1">
      <c r="A507" s="116" t="str">
        <f t="shared" si="77"/>
        <v/>
      </c>
      <c r="B507" s="165"/>
      <c r="F507" s="265">
        <f t="shared" si="78"/>
        <v>9</v>
      </c>
      <c r="G507" s="266"/>
      <c r="H507" s="266"/>
      <c r="I507" s="231">
        <f t="shared" si="79"/>
        <v>1.5</v>
      </c>
      <c r="J507" s="231"/>
      <c r="K507" s="231"/>
      <c r="L507" s="306">
        <f t="shared" si="80"/>
        <v>39390</v>
      </c>
      <c r="M507" s="266"/>
      <c r="N507" s="266"/>
      <c r="O507" s="266"/>
      <c r="P507" s="266">
        <f t="shared" si="82"/>
        <v>2.8660000000000001E-3</v>
      </c>
      <c r="Q507" s="266"/>
      <c r="R507" s="266"/>
      <c r="S507" s="266"/>
      <c r="T507" s="266"/>
      <c r="U507" s="266">
        <f t="shared" si="83"/>
        <v>0.23139999999999999</v>
      </c>
      <c r="V507" s="266"/>
      <c r="W507" s="266"/>
      <c r="X507" s="266"/>
      <c r="Y507" s="312">
        <f t="shared" si="81"/>
        <v>0.34710000000000002</v>
      </c>
      <c r="Z507" s="312"/>
      <c r="AA507" s="312"/>
      <c r="AB507" s="312"/>
      <c r="AC507" s="310">
        <f>IF(Y507="","",SUM(Y$500:Y507))</f>
        <v>4.5103</v>
      </c>
      <c r="AD507" s="310"/>
      <c r="AE507" s="310"/>
      <c r="AF507" s="311"/>
    </row>
    <row r="508" spans="1:32" s="23" customFormat="1" ht="15.75" customHeight="1">
      <c r="A508" s="116" t="str">
        <f t="shared" si="77"/>
        <v/>
      </c>
      <c r="B508" s="165"/>
      <c r="F508" s="265">
        <f t="shared" si="78"/>
        <v>10</v>
      </c>
      <c r="G508" s="266"/>
      <c r="H508" s="266"/>
      <c r="I508" s="231">
        <f t="shared" si="79"/>
        <v>3.8499999046325684</v>
      </c>
      <c r="J508" s="231"/>
      <c r="K508" s="231"/>
      <c r="L508" s="306">
        <f t="shared" si="80"/>
        <v>28330</v>
      </c>
      <c r="M508" s="266"/>
      <c r="N508" s="266"/>
      <c r="O508" s="266"/>
      <c r="P508" s="266">
        <f t="shared" si="82"/>
        <v>2.062E-3</v>
      </c>
      <c r="Q508" s="266"/>
      <c r="R508" s="266"/>
      <c r="S508" s="266"/>
      <c r="T508" s="266"/>
      <c r="U508" s="266">
        <f t="shared" si="83"/>
        <v>0.21310000000000001</v>
      </c>
      <c r="V508" s="266"/>
      <c r="W508" s="266"/>
      <c r="X508" s="266"/>
      <c r="Y508" s="312">
        <f t="shared" si="81"/>
        <v>0.82040000000000002</v>
      </c>
      <c r="Z508" s="312"/>
      <c r="AA508" s="312"/>
      <c r="AB508" s="312"/>
      <c r="AC508" s="310">
        <f>IF(Y508="","",SUM(Y$500:Y508))</f>
        <v>5.3307000000000002</v>
      </c>
      <c r="AD508" s="310"/>
      <c r="AE508" s="310"/>
      <c r="AF508" s="311"/>
    </row>
    <row r="509" spans="1:32" s="23" customFormat="1" ht="15.75" customHeight="1">
      <c r="A509" s="116" t="str">
        <f t="shared" si="77"/>
        <v/>
      </c>
      <c r="B509" s="165"/>
      <c r="F509" s="265">
        <f t="shared" si="78"/>
        <v>11</v>
      </c>
      <c r="G509" s="266"/>
      <c r="H509" s="266"/>
      <c r="I509" s="231">
        <f t="shared" si="79"/>
        <v>2.4000000953674316</v>
      </c>
      <c r="J509" s="231"/>
      <c r="K509" s="231"/>
      <c r="L509" s="306">
        <f t="shared" si="80"/>
        <v>39390</v>
      </c>
      <c r="M509" s="266"/>
      <c r="N509" s="266"/>
      <c r="O509" s="266"/>
      <c r="P509" s="266">
        <f t="shared" si="82"/>
        <v>2.8660000000000001E-3</v>
      </c>
      <c r="Q509" s="266"/>
      <c r="R509" s="266"/>
      <c r="S509" s="266"/>
      <c r="T509" s="266"/>
      <c r="U509" s="266">
        <f t="shared" si="83"/>
        <v>0.23139999999999999</v>
      </c>
      <c r="V509" s="266"/>
      <c r="W509" s="266"/>
      <c r="X509" s="266"/>
      <c r="Y509" s="312">
        <f t="shared" si="81"/>
        <v>0.5554</v>
      </c>
      <c r="Z509" s="312"/>
      <c r="AA509" s="312"/>
      <c r="AB509" s="312"/>
      <c r="AC509" s="310">
        <f>IF(Y509="","",SUM(Y$500:Y509))</f>
        <v>5.8860999999999999</v>
      </c>
      <c r="AD509" s="310"/>
      <c r="AE509" s="310"/>
      <c r="AF509" s="311"/>
    </row>
    <row r="510" spans="1:32" s="23" customFormat="1" ht="15.75" customHeight="1">
      <c r="A510" s="116" t="str">
        <f t="shared" si="77"/>
        <v/>
      </c>
      <c r="B510" s="165"/>
      <c r="F510" s="265">
        <f t="shared" si="78"/>
        <v>12</v>
      </c>
      <c r="G510" s="266"/>
      <c r="H510" s="266"/>
      <c r="I510" s="231">
        <f t="shared" si="79"/>
        <v>2.2699999809265137</v>
      </c>
      <c r="J510" s="231"/>
      <c r="K510" s="231"/>
      <c r="L510" s="306">
        <f t="shared" si="80"/>
        <v>26700</v>
      </c>
      <c r="M510" s="266"/>
      <c r="N510" s="266"/>
      <c r="O510" s="266"/>
      <c r="P510" s="266">
        <f t="shared" si="82"/>
        <v>1.9430000000000001E-3</v>
      </c>
      <c r="Q510" s="266"/>
      <c r="R510" s="266"/>
      <c r="S510" s="266"/>
      <c r="T510" s="266"/>
      <c r="U510" s="266">
        <f t="shared" si="83"/>
        <v>0.21</v>
      </c>
      <c r="V510" s="266"/>
      <c r="W510" s="266"/>
      <c r="X510" s="266"/>
      <c r="Y510" s="312">
        <f t="shared" si="81"/>
        <v>0.47670000000000001</v>
      </c>
      <c r="Z510" s="312"/>
      <c r="AA510" s="312"/>
      <c r="AB510" s="312"/>
      <c r="AC510" s="310">
        <f>IF(Y510="","",SUM(Y$500:Y510))</f>
        <v>6.3628</v>
      </c>
      <c r="AD510" s="310"/>
      <c r="AE510" s="310"/>
      <c r="AF510" s="311"/>
    </row>
    <row r="511" spans="1:32" s="23" customFormat="1" ht="15.75" hidden="1" customHeight="1">
      <c r="A511" s="116" t="str">
        <f t="shared" si="77"/>
        <v>×</v>
      </c>
      <c r="B511" s="165"/>
      <c r="F511" s="265" t="str">
        <f t="shared" si="78"/>
        <v/>
      </c>
      <c r="G511" s="266"/>
      <c r="H511" s="266"/>
      <c r="I511" s="231">
        <f t="shared" si="79"/>
        <v>0</v>
      </c>
      <c r="J511" s="231"/>
      <c r="K511" s="231"/>
      <c r="L511" s="306" t="str">
        <f t="shared" si="80"/>
        <v/>
      </c>
      <c r="M511" s="266"/>
      <c r="N511" s="266"/>
      <c r="O511" s="266"/>
      <c r="P511" s="266" t="str">
        <f t="shared" si="82"/>
        <v/>
      </c>
      <c r="Q511" s="266"/>
      <c r="R511" s="266"/>
      <c r="S511" s="266"/>
      <c r="T511" s="266"/>
      <c r="U511" s="266" t="str">
        <f t="shared" si="83"/>
        <v/>
      </c>
      <c r="V511" s="266"/>
      <c r="W511" s="266"/>
      <c r="X511" s="266"/>
      <c r="Y511" s="312" t="str">
        <f t="shared" si="81"/>
        <v/>
      </c>
      <c r="Z511" s="312"/>
      <c r="AA511" s="312"/>
      <c r="AB511" s="312"/>
      <c r="AC511" s="310" t="str">
        <f>IF(Y511="","",SUM(Y$500:Y511))</f>
        <v/>
      </c>
      <c r="AD511" s="310"/>
      <c r="AE511" s="310"/>
      <c r="AF511" s="311"/>
    </row>
    <row r="512" spans="1:32" s="23" customFormat="1" ht="15.75" hidden="1" customHeight="1">
      <c r="A512" s="116" t="str">
        <f t="shared" si="77"/>
        <v>×</v>
      </c>
      <c r="B512" s="165"/>
      <c r="F512" s="265" t="str">
        <f t="shared" si="78"/>
        <v/>
      </c>
      <c r="G512" s="266"/>
      <c r="H512" s="266"/>
      <c r="I512" s="231">
        <f t="shared" si="79"/>
        <v>0</v>
      </c>
      <c r="J512" s="231"/>
      <c r="K512" s="231"/>
      <c r="L512" s="306" t="str">
        <f t="shared" si="80"/>
        <v/>
      </c>
      <c r="M512" s="266"/>
      <c r="N512" s="266"/>
      <c r="O512" s="266"/>
      <c r="P512" s="266" t="str">
        <f t="shared" si="82"/>
        <v/>
      </c>
      <c r="Q512" s="266"/>
      <c r="R512" s="266"/>
      <c r="S512" s="266"/>
      <c r="T512" s="266"/>
      <c r="U512" s="266" t="str">
        <f t="shared" si="83"/>
        <v/>
      </c>
      <c r="V512" s="266"/>
      <c r="W512" s="266"/>
      <c r="X512" s="266"/>
      <c r="Y512" s="312" t="str">
        <f t="shared" si="81"/>
        <v/>
      </c>
      <c r="Z512" s="312"/>
      <c r="AA512" s="312"/>
      <c r="AB512" s="312"/>
      <c r="AC512" s="310" t="str">
        <f>IF(Y512="","",SUM(Y$500:Y512))</f>
        <v/>
      </c>
      <c r="AD512" s="310"/>
      <c r="AE512" s="310"/>
      <c r="AF512" s="311"/>
    </row>
    <row r="513" spans="1:62" s="23" customFormat="1" ht="15.75" hidden="1" customHeight="1">
      <c r="A513" s="116" t="str">
        <f t="shared" si="77"/>
        <v>×</v>
      </c>
      <c r="B513" s="165"/>
      <c r="F513" s="265" t="str">
        <f t="shared" si="78"/>
        <v/>
      </c>
      <c r="G513" s="266"/>
      <c r="H513" s="266"/>
      <c r="I513" s="231">
        <f t="shared" si="79"/>
        <v>0</v>
      </c>
      <c r="J513" s="231"/>
      <c r="K513" s="231"/>
      <c r="L513" s="306" t="str">
        <f t="shared" si="80"/>
        <v/>
      </c>
      <c r="M513" s="266"/>
      <c r="N513" s="266"/>
      <c r="O513" s="266"/>
      <c r="P513" s="266" t="str">
        <f t="shared" si="82"/>
        <v/>
      </c>
      <c r="Q513" s="266"/>
      <c r="R513" s="266"/>
      <c r="S513" s="266"/>
      <c r="T513" s="266"/>
      <c r="U513" s="266" t="str">
        <f t="shared" si="83"/>
        <v/>
      </c>
      <c r="V513" s="266"/>
      <c r="W513" s="266"/>
      <c r="X513" s="266"/>
      <c r="Y513" s="312" t="str">
        <f t="shared" si="81"/>
        <v/>
      </c>
      <c r="Z513" s="312"/>
      <c r="AA513" s="312"/>
      <c r="AB513" s="312"/>
      <c r="AC513" s="310" t="str">
        <f>IF(Y513="","",SUM(Y$500:Y513))</f>
        <v/>
      </c>
      <c r="AD513" s="310"/>
      <c r="AE513" s="310"/>
      <c r="AF513" s="311"/>
    </row>
    <row r="514" spans="1:62" s="23" customFormat="1" ht="15.75" hidden="1" customHeight="1">
      <c r="A514" s="116" t="str">
        <f t="shared" si="77"/>
        <v>×</v>
      </c>
      <c r="B514" s="165"/>
      <c r="F514" s="265" t="str">
        <f t="shared" si="78"/>
        <v/>
      </c>
      <c r="G514" s="266"/>
      <c r="H514" s="266"/>
      <c r="I514" s="231">
        <f t="shared" si="79"/>
        <v>0</v>
      </c>
      <c r="J514" s="231"/>
      <c r="K514" s="231"/>
      <c r="L514" s="306" t="str">
        <f t="shared" si="80"/>
        <v/>
      </c>
      <c r="M514" s="266"/>
      <c r="N514" s="266"/>
      <c r="O514" s="266"/>
      <c r="P514" s="266" t="str">
        <f t="shared" si="82"/>
        <v/>
      </c>
      <c r="Q514" s="266"/>
      <c r="R514" s="266"/>
      <c r="S514" s="266"/>
      <c r="T514" s="266"/>
      <c r="U514" s="266" t="str">
        <f t="shared" si="83"/>
        <v/>
      </c>
      <c r="V514" s="266"/>
      <c r="W514" s="266"/>
      <c r="X514" s="266"/>
      <c r="Y514" s="312" t="str">
        <f t="shared" si="81"/>
        <v/>
      </c>
      <c r="Z514" s="312"/>
      <c r="AA514" s="312"/>
      <c r="AB514" s="312"/>
      <c r="AC514" s="310" t="str">
        <f>IF(Y514="","",SUM(Y$500:Y514))</f>
        <v/>
      </c>
      <c r="AD514" s="310"/>
      <c r="AE514" s="310"/>
      <c r="AF514" s="311"/>
    </row>
    <row r="515" spans="1:62" s="23" customFormat="1" ht="15.75" hidden="1" customHeight="1">
      <c r="A515" s="116" t="str">
        <f t="shared" si="77"/>
        <v>×</v>
      </c>
      <c r="B515" s="165"/>
      <c r="F515" s="269" t="str">
        <f t="shared" si="78"/>
        <v/>
      </c>
      <c r="G515" s="270"/>
      <c r="H515" s="270"/>
      <c r="I515" s="252">
        <f t="shared" si="79"/>
        <v>0</v>
      </c>
      <c r="J515" s="252"/>
      <c r="K515" s="252"/>
      <c r="L515" s="513" t="str">
        <f t="shared" si="80"/>
        <v/>
      </c>
      <c r="M515" s="270"/>
      <c r="N515" s="270"/>
      <c r="O515" s="270"/>
      <c r="P515" s="270" t="str">
        <f t="shared" si="82"/>
        <v/>
      </c>
      <c r="Q515" s="270"/>
      <c r="R515" s="270"/>
      <c r="S515" s="270"/>
      <c r="T515" s="270"/>
      <c r="U515" s="270" t="str">
        <f t="shared" si="83"/>
        <v/>
      </c>
      <c r="V515" s="270"/>
      <c r="W515" s="270"/>
      <c r="X515" s="270"/>
      <c r="Y515" s="512" t="str">
        <f t="shared" si="81"/>
        <v/>
      </c>
      <c r="Z515" s="512"/>
      <c r="AA515" s="512"/>
      <c r="AB515" s="512"/>
      <c r="AC515" s="441" t="str">
        <f>IF(Y515="","",SUM(Y$500:Y515))</f>
        <v/>
      </c>
      <c r="AD515" s="441"/>
      <c r="AE515" s="441"/>
      <c r="AF515" s="442"/>
    </row>
    <row r="516" spans="1:62" ht="15.75" customHeight="1">
      <c r="A516" s="116" t="str">
        <f>IF(液状化L2の有無="","","×")</f>
        <v/>
      </c>
      <c r="F516" s="167"/>
      <c r="G516" s="167"/>
      <c r="H516" s="167"/>
      <c r="I516" s="167"/>
      <c r="J516" s="167"/>
      <c r="K516" s="167"/>
      <c r="L516" s="167"/>
      <c r="M516" s="167"/>
      <c r="N516" s="167"/>
      <c r="O516" s="167"/>
      <c r="P516" s="167"/>
      <c r="Q516" s="167"/>
      <c r="R516" s="167"/>
      <c r="S516" s="167"/>
      <c r="T516" s="50" t="s">
        <v>124</v>
      </c>
      <c r="U516" s="167">
        <v>4</v>
      </c>
      <c r="V516" s="385" t="s">
        <v>146</v>
      </c>
      <c r="W516" s="385"/>
      <c r="X516" s="167" t="s">
        <v>26</v>
      </c>
      <c r="Y516" s="440">
        <f>Y491</f>
        <v>13742400</v>
      </c>
      <c r="Z516" s="440"/>
      <c r="AA516" s="440"/>
      <c r="AB516" s="440"/>
      <c r="AC516" s="440"/>
      <c r="AD516" s="407" t="s">
        <v>162</v>
      </c>
      <c r="AE516" s="407"/>
      <c r="AF516" s="167" t="s">
        <v>154</v>
      </c>
      <c r="AK516" s="51"/>
      <c r="AL516" s="24"/>
      <c r="AM516" s="24"/>
      <c r="AN516" s="24"/>
      <c r="BG516" s="165"/>
      <c r="BH516" s="165"/>
      <c r="BI516" s="165"/>
      <c r="BJ516" s="165"/>
    </row>
    <row r="517" spans="1:62" ht="15.75" customHeight="1">
      <c r="A517" s="116" t="str">
        <f>IF(液状化L2の有無="","","×")</f>
        <v/>
      </c>
      <c r="F517" s="165"/>
      <c r="T517" s="178"/>
      <c r="Y517" s="52"/>
      <c r="Z517" s="52"/>
      <c r="AA517" s="52"/>
      <c r="AB517" s="52"/>
      <c r="AC517" s="52"/>
      <c r="AD517" s="179"/>
      <c r="AE517" s="179"/>
      <c r="AK517" s="51"/>
      <c r="AL517" s="24"/>
      <c r="AM517" s="24"/>
      <c r="AN517" s="24"/>
      <c r="BG517" s="165"/>
      <c r="BH517" s="165"/>
      <c r="BI517" s="165"/>
      <c r="BJ517" s="165"/>
    </row>
    <row r="518" spans="1:62" ht="15.75" customHeight="1">
      <c r="A518" s="116" t="str">
        <f>IF(液状化L2の有無="","","×")</f>
        <v/>
      </c>
      <c r="F518" s="174" t="s">
        <v>424</v>
      </c>
      <c r="T518" s="178"/>
      <c r="Y518" s="52"/>
      <c r="Z518" s="52"/>
      <c r="AA518" s="52"/>
      <c r="AB518" s="52"/>
      <c r="AC518" s="52"/>
      <c r="AD518" s="179"/>
      <c r="AE518" s="179"/>
      <c r="AK518" s="51"/>
      <c r="AL518" s="24"/>
      <c r="AM518" s="24"/>
      <c r="AN518" s="24"/>
      <c r="BG518" s="165"/>
      <c r="BH518" s="165"/>
      <c r="BI518" s="165"/>
      <c r="BJ518" s="165"/>
    </row>
    <row r="519" spans="1:62" ht="15.75" customHeight="1">
      <c r="A519" s="116" t="str">
        <f>IF(液状化L2の有無="","","×")</f>
        <v/>
      </c>
      <c r="F519" s="262" t="s">
        <v>425</v>
      </c>
      <c r="G519" s="262"/>
      <c r="H519" s="165" t="s">
        <v>26</v>
      </c>
      <c r="I519" s="296">
        <v>7.0300002098083496</v>
      </c>
      <c r="J519" s="296"/>
      <c r="K519" s="296"/>
      <c r="L519" s="165" t="s">
        <v>427</v>
      </c>
      <c r="T519" s="178"/>
      <c r="Y519" s="52"/>
      <c r="Z519" s="52"/>
      <c r="AA519" s="52"/>
      <c r="AB519" s="52"/>
      <c r="AC519" s="52"/>
      <c r="AD519" s="179"/>
      <c r="AE519" s="179"/>
      <c r="AK519" s="51"/>
      <c r="AL519" s="24"/>
      <c r="AM519" s="24"/>
      <c r="AN519" s="24"/>
      <c r="BG519" s="165"/>
      <c r="BH519" s="165"/>
      <c r="BI519" s="165"/>
      <c r="BJ519" s="165"/>
    </row>
    <row r="520" spans="1:62" ht="15.75" customHeight="1">
      <c r="B520" s="165" t="s">
        <v>588</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9" t="s">
        <v>77</v>
      </c>
      <c r="G523" s="245"/>
      <c r="H523" s="245"/>
      <c r="I523" s="301" t="s">
        <v>155</v>
      </c>
      <c r="J523" s="302"/>
      <c r="K523" s="302"/>
      <c r="L523" s="245" t="s">
        <v>156</v>
      </c>
      <c r="M523" s="245"/>
      <c r="N523" s="245"/>
      <c r="O523" s="245"/>
      <c r="P523" s="245" t="s">
        <v>160</v>
      </c>
      <c r="Q523" s="245"/>
      <c r="R523" s="245"/>
      <c r="S523" s="245"/>
      <c r="T523" s="245"/>
      <c r="U523" s="245" t="s">
        <v>157</v>
      </c>
      <c r="V523" s="245"/>
      <c r="W523" s="245"/>
      <c r="X523" s="245"/>
      <c r="Y523" s="245" t="s">
        <v>158</v>
      </c>
      <c r="Z523" s="245"/>
      <c r="AA523" s="245"/>
      <c r="AB523" s="245"/>
      <c r="AC523" s="245" t="s">
        <v>159</v>
      </c>
      <c r="AD523" s="245"/>
      <c r="AE523" s="245"/>
      <c r="AF523" s="404"/>
    </row>
    <row r="524" spans="1:62" s="23" customFormat="1" ht="15.75" customHeight="1">
      <c r="F524" s="300"/>
      <c r="G524" s="246"/>
      <c r="H524" s="246"/>
      <c r="I524" s="303"/>
      <c r="J524" s="303"/>
      <c r="K524" s="303"/>
      <c r="L524" s="246"/>
      <c r="M524" s="246"/>
      <c r="N524" s="246"/>
      <c r="O524" s="246"/>
      <c r="P524" s="246"/>
      <c r="Q524" s="246"/>
      <c r="R524" s="246"/>
      <c r="S524" s="246"/>
      <c r="T524" s="246"/>
      <c r="U524" s="246"/>
      <c r="V524" s="246"/>
      <c r="W524" s="246"/>
      <c r="X524" s="246"/>
      <c r="Y524" s="246"/>
      <c r="Z524" s="246"/>
      <c r="AA524" s="246"/>
      <c r="AB524" s="246"/>
      <c r="AC524" s="246"/>
      <c r="AD524" s="246"/>
      <c r="AE524" s="246"/>
      <c r="AF524" s="406"/>
    </row>
    <row r="525" spans="1:62" s="23" customFormat="1" ht="15.75" customHeight="1">
      <c r="A525" s="180" t="str">
        <f>IF(F525="","×","")</f>
        <v/>
      </c>
      <c r="B525" s="165"/>
      <c r="F525" s="304">
        <f t="shared" ref="F525:F540" si="84">IF(G157="","",G157)</f>
        <v>2</v>
      </c>
      <c r="G525" s="226"/>
      <c r="H525" s="226"/>
      <c r="I525" s="225">
        <f t="shared" ref="I525:I540" si="85">I500</f>
        <v>0.33000001311302185</v>
      </c>
      <c r="J525" s="225"/>
      <c r="K525" s="225"/>
      <c r="L525" s="326">
        <f t="shared" ref="L525:L540" si="86">Z282</f>
        <v>3010</v>
      </c>
      <c r="M525" s="258"/>
      <c r="N525" s="258"/>
      <c r="O525" s="258"/>
      <c r="P525" s="258">
        <f t="shared" ref="P525:P540" si="87">IF(L525="","",ROUND(L525/$Y$541,6))</f>
        <v>2.1900000000000001E-4</v>
      </c>
      <c r="Q525" s="258"/>
      <c r="R525" s="258"/>
      <c r="S525" s="258"/>
      <c r="T525" s="258"/>
      <c r="U525" s="258">
        <f>IF(P525="","",ROUND(P525^0.25,4))</f>
        <v>0.1216</v>
      </c>
      <c r="V525" s="258"/>
      <c r="W525" s="258"/>
      <c r="X525" s="258"/>
      <c r="Y525" s="307">
        <f t="shared" ref="Y525:Y540" si="88">IF(U525="","",ROUND(U525*I525,4))</f>
        <v>4.0099999999999997E-2</v>
      </c>
      <c r="Z525" s="307"/>
      <c r="AA525" s="307"/>
      <c r="AB525" s="307"/>
      <c r="AC525" s="502">
        <f>IF(Y525="","",SUM(Y$525:Y525))</f>
        <v>4.0099999999999997E-2</v>
      </c>
      <c r="AD525" s="502"/>
      <c r="AE525" s="502"/>
      <c r="AF525" s="503"/>
    </row>
    <row r="526" spans="1:62" s="23" customFormat="1" ht="15.75" customHeight="1">
      <c r="A526" s="180" t="str">
        <f t="shared" ref="A526:A540" si="89">IF(F526="","×","")</f>
        <v/>
      </c>
      <c r="B526" s="165"/>
      <c r="F526" s="265">
        <f t="shared" si="84"/>
        <v>3</v>
      </c>
      <c r="G526" s="266"/>
      <c r="H526" s="266"/>
      <c r="I526" s="231">
        <f t="shared" si="85"/>
        <v>1.5</v>
      </c>
      <c r="J526" s="231"/>
      <c r="K526" s="231"/>
      <c r="L526" s="267">
        <f t="shared" si="86"/>
        <v>2520</v>
      </c>
      <c r="M526" s="230"/>
      <c r="N526" s="230"/>
      <c r="O526" s="230"/>
      <c r="P526" s="230">
        <f t="shared" si="87"/>
        <v>1.83E-4</v>
      </c>
      <c r="Q526" s="230"/>
      <c r="R526" s="230"/>
      <c r="S526" s="230"/>
      <c r="T526" s="230"/>
      <c r="U526" s="230">
        <f t="shared" ref="U526:U540" si="90">IF(P526="","",ROUND(P526^0.25,4))</f>
        <v>0.1163</v>
      </c>
      <c r="V526" s="230"/>
      <c r="W526" s="230"/>
      <c r="X526" s="230"/>
      <c r="Y526" s="308">
        <f t="shared" si="88"/>
        <v>0.17449999999999999</v>
      </c>
      <c r="Z526" s="308"/>
      <c r="AA526" s="308"/>
      <c r="AB526" s="308"/>
      <c r="AC526" s="310">
        <f>IF(Y526="","",SUM(Y$525:Y526))</f>
        <v>0.21459999999999999</v>
      </c>
      <c r="AD526" s="310"/>
      <c r="AE526" s="310"/>
      <c r="AF526" s="311"/>
    </row>
    <row r="527" spans="1:62" s="23" customFormat="1" ht="15.75" customHeight="1">
      <c r="A527" s="180" t="str">
        <f t="shared" si="89"/>
        <v/>
      </c>
      <c r="B527" s="165"/>
      <c r="F527" s="265">
        <f t="shared" si="84"/>
        <v>4</v>
      </c>
      <c r="G527" s="266"/>
      <c r="H527" s="266"/>
      <c r="I527" s="231">
        <f t="shared" si="85"/>
        <v>6.5500001907348633</v>
      </c>
      <c r="J527" s="231"/>
      <c r="K527" s="231"/>
      <c r="L527" s="267">
        <f t="shared" si="86"/>
        <v>7730</v>
      </c>
      <c r="M527" s="230"/>
      <c r="N527" s="230"/>
      <c r="O527" s="230"/>
      <c r="P527" s="230">
        <f t="shared" si="87"/>
        <v>5.62E-4</v>
      </c>
      <c r="Q527" s="230"/>
      <c r="R527" s="230"/>
      <c r="S527" s="230"/>
      <c r="T527" s="230"/>
      <c r="U527" s="230">
        <f t="shared" si="90"/>
        <v>0.154</v>
      </c>
      <c r="V527" s="230"/>
      <c r="W527" s="230"/>
      <c r="X527" s="230"/>
      <c r="Y527" s="308">
        <f t="shared" si="88"/>
        <v>1.0086999999999999</v>
      </c>
      <c r="Z527" s="308"/>
      <c r="AA527" s="308"/>
      <c r="AB527" s="308"/>
      <c r="AC527" s="310">
        <f>IF(Y527="","",SUM(Y$525:Y527))</f>
        <v>1.2232999999999998</v>
      </c>
      <c r="AD527" s="310"/>
      <c r="AE527" s="310"/>
      <c r="AF527" s="311"/>
    </row>
    <row r="528" spans="1:62" s="23" customFormat="1" ht="15.75" customHeight="1">
      <c r="A528" s="180" t="str">
        <f t="shared" si="89"/>
        <v/>
      </c>
      <c r="B528" s="165"/>
      <c r="F528" s="265">
        <f t="shared" si="84"/>
        <v>5</v>
      </c>
      <c r="G528" s="266"/>
      <c r="H528" s="266"/>
      <c r="I528" s="231">
        <f t="shared" si="85"/>
        <v>3.4500000476837158</v>
      </c>
      <c r="J528" s="231"/>
      <c r="K528" s="231"/>
      <c r="L528" s="267">
        <f t="shared" si="86"/>
        <v>7730</v>
      </c>
      <c r="M528" s="230"/>
      <c r="N528" s="230"/>
      <c r="O528" s="230"/>
      <c r="P528" s="230">
        <f t="shared" si="87"/>
        <v>5.62E-4</v>
      </c>
      <c r="Q528" s="230"/>
      <c r="R528" s="230"/>
      <c r="S528" s="230"/>
      <c r="T528" s="230"/>
      <c r="U528" s="230">
        <f t="shared" si="90"/>
        <v>0.154</v>
      </c>
      <c r="V528" s="230"/>
      <c r="W528" s="230"/>
      <c r="X528" s="230"/>
      <c r="Y528" s="308">
        <f t="shared" si="88"/>
        <v>0.53129999999999999</v>
      </c>
      <c r="Z528" s="308"/>
      <c r="AA528" s="308"/>
      <c r="AB528" s="308"/>
      <c r="AC528" s="310">
        <f>IF(Y528="","",SUM(Y$525:Y528))</f>
        <v>1.7545999999999999</v>
      </c>
      <c r="AD528" s="310"/>
      <c r="AE528" s="310"/>
      <c r="AF528" s="311"/>
    </row>
    <row r="529" spans="1:62" s="23" customFormat="1" ht="15.75" customHeight="1">
      <c r="A529" s="180" t="str">
        <f t="shared" si="89"/>
        <v/>
      </c>
      <c r="B529" s="165"/>
      <c r="F529" s="265">
        <f t="shared" si="84"/>
        <v>6</v>
      </c>
      <c r="G529" s="266"/>
      <c r="H529" s="266"/>
      <c r="I529" s="231">
        <f t="shared" si="85"/>
        <v>2.3499999046325684</v>
      </c>
      <c r="J529" s="231"/>
      <c r="K529" s="231"/>
      <c r="L529" s="267">
        <f t="shared" si="86"/>
        <v>7730</v>
      </c>
      <c r="M529" s="230"/>
      <c r="N529" s="230"/>
      <c r="O529" s="230"/>
      <c r="P529" s="230">
        <f t="shared" si="87"/>
        <v>5.62E-4</v>
      </c>
      <c r="Q529" s="230"/>
      <c r="R529" s="230"/>
      <c r="S529" s="230"/>
      <c r="T529" s="230"/>
      <c r="U529" s="230">
        <f t="shared" si="90"/>
        <v>0.154</v>
      </c>
      <c r="V529" s="230"/>
      <c r="W529" s="230"/>
      <c r="X529" s="230"/>
      <c r="Y529" s="308">
        <f t="shared" si="88"/>
        <v>0.3619</v>
      </c>
      <c r="Z529" s="308"/>
      <c r="AA529" s="308"/>
      <c r="AB529" s="308"/>
      <c r="AC529" s="310">
        <f>IF(Y529="","",SUM(Y$525:Y529))</f>
        <v>2.1164999999999998</v>
      </c>
      <c r="AD529" s="310"/>
      <c r="AE529" s="310"/>
      <c r="AF529" s="311"/>
    </row>
    <row r="530" spans="1:62" s="23" customFormat="1" ht="15.75" customHeight="1">
      <c r="A530" s="180" t="str">
        <f t="shared" si="89"/>
        <v/>
      </c>
      <c r="B530" s="165"/>
      <c r="F530" s="265">
        <f t="shared" si="84"/>
        <v>7</v>
      </c>
      <c r="G530" s="266"/>
      <c r="H530" s="266"/>
      <c r="I530" s="231">
        <f t="shared" si="85"/>
        <v>8.6000003814697266</v>
      </c>
      <c r="J530" s="231"/>
      <c r="K530" s="231"/>
      <c r="L530" s="267">
        <f t="shared" si="86"/>
        <v>50870</v>
      </c>
      <c r="M530" s="230"/>
      <c r="N530" s="230"/>
      <c r="O530" s="230"/>
      <c r="P530" s="230">
        <f t="shared" si="87"/>
        <v>3.702E-3</v>
      </c>
      <c r="Q530" s="230"/>
      <c r="R530" s="230"/>
      <c r="S530" s="230"/>
      <c r="T530" s="230"/>
      <c r="U530" s="230">
        <f t="shared" si="90"/>
        <v>0.2467</v>
      </c>
      <c r="V530" s="230"/>
      <c r="W530" s="230"/>
      <c r="X530" s="230"/>
      <c r="Y530" s="308">
        <f t="shared" si="88"/>
        <v>2.1215999999999999</v>
      </c>
      <c r="Z530" s="308"/>
      <c r="AA530" s="308"/>
      <c r="AB530" s="308"/>
      <c r="AC530" s="310">
        <f>IF(Y530="","",SUM(Y$525:Y530))</f>
        <v>4.2380999999999993</v>
      </c>
      <c r="AD530" s="310"/>
      <c r="AE530" s="310"/>
      <c r="AF530" s="311"/>
    </row>
    <row r="531" spans="1:62" s="23" customFormat="1" ht="15.75" customHeight="1">
      <c r="A531" s="180" t="str">
        <f t="shared" si="89"/>
        <v/>
      </c>
      <c r="B531" s="165"/>
      <c r="F531" s="265">
        <f t="shared" si="84"/>
        <v>8</v>
      </c>
      <c r="G531" s="266"/>
      <c r="H531" s="266"/>
      <c r="I531" s="231">
        <f t="shared" si="85"/>
        <v>2.2000000476837158</v>
      </c>
      <c r="J531" s="231"/>
      <c r="K531" s="231"/>
      <c r="L531" s="267">
        <f t="shared" si="86"/>
        <v>24170</v>
      </c>
      <c r="M531" s="230"/>
      <c r="N531" s="230"/>
      <c r="O531" s="230"/>
      <c r="P531" s="230">
        <f t="shared" si="87"/>
        <v>1.7589999999999999E-3</v>
      </c>
      <c r="Q531" s="230"/>
      <c r="R531" s="230"/>
      <c r="S531" s="230"/>
      <c r="T531" s="230"/>
      <c r="U531" s="230">
        <f t="shared" si="90"/>
        <v>0.20480000000000001</v>
      </c>
      <c r="V531" s="230"/>
      <c r="W531" s="230"/>
      <c r="X531" s="230"/>
      <c r="Y531" s="308">
        <f t="shared" si="88"/>
        <v>0.4506</v>
      </c>
      <c r="Z531" s="308"/>
      <c r="AA531" s="308"/>
      <c r="AB531" s="308"/>
      <c r="AC531" s="310">
        <f>IF(Y531="","",SUM(Y$525:Y531))</f>
        <v>4.688699999999999</v>
      </c>
      <c r="AD531" s="310"/>
      <c r="AE531" s="310"/>
      <c r="AF531" s="311"/>
    </row>
    <row r="532" spans="1:62" s="23" customFormat="1" ht="15.75" customHeight="1">
      <c r="A532" s="180" t="str">
        <f t="shared" si="89"/>
        <v/>
      </c>
      <c r="B532" s="165"/>
      <c r="F532" s="265">
        <f t="shared" si="84"/>
        <v>9</v>
      </c>
      <c r="G532" s="266"/>
      <c r="H532" s="266"/>
      <c r="I532" s="231">
        <f t="shared" si="85"/>
        <v>1.5</v>
      </c>
      <c r="J532" s="231"/>
      <c r="K532" s="231"/>
      <c r="L532" s="267">
        <f t="shared" si="86"/>
        <v>39390</v>
      </c>
      <c r="M532" s="230"/>
      <c r="N532" s="230"/>
      <c r="O532" s="230"/>
      <c r="P532" s="230">
        <f t="shared" si="87"/>
        <v>2.8660000000000001E-3</v>
      </c>
      <c r="Q532" s="230"/>
      <c r="R532" s="230"/>
      <c r="S532" s="230"/>
      <c r="T532" s="230"/>
      <c r="U532" s="230">
        <f t="shared" si="90"/>
        <v>0.23139999999999999</v>
      </c>
      <c r="V532" s="230"/>
      <c r="W532" s="230"/>
      <c r="X532" s="230"/>
      <c r="Y532" s="308">
        <f t="shared" si="88"/>
        <v>0.34710000000000002</v>
      </c>
      <c r="Z532" s="308"/>
      <c r="AA532" s="308"/>
      <c r="AB532" s="308"/>
      <c r="AC532" s="310">
        <f>IF(Y532="","",SUM(Y$525:Y532))</f>
        <v>5.0357999999999992</v>
      </c>
      <c r="AD532" s="310"/>
      <c r="AE532" s="310"/>
      <c r="AF532" s="311"/>
    </row>
    <row r="533" spans="1:62" s="23" customFormat="1" ht="15.75" customHeight="1">
      <c r="A533" s="180" t="str">
        <f t="shared" si="89"/>
        <v/>
      </c>
      <c r="B533" s="165"/>
      <c r="F533" s="265">
        <f t="shared" si="84"/>
        <v>10</v>
      </c>
      <c r="G533" s="266"/>
      <c r="H533" s="266"/>
      <c r="I533" s="231">
        <f t="shared" si="85"/>
        <v>3.8499999046325684</v>
      </c>
      <c r="J533" s="231"/>
      <c r="K533" s="231"/>
      <c r="L533" s="267">
        <f t="shared" si="86"/>
        <v>28330</v>
      </c>
      <c r="M533" s="230"/>
      <c r="N533" s="230"/>
      <c r="O533" s="230"/>
      <c r="P533" s="230">
        <f t="shared" si="87"/>
        <v>2.062E-3</v>
      </c>
      <c r="Q533" s="230"/>
      <c r="R533" s="230"/>
      <c r="S533" s="230"/>
      <c r="T533" s="230"/>
      <c r="U533" s="230">
        <f t="shared" si="90"/>
        <v>0.21310000000000001</v>
      </c>
      <c r="V533" s="230"/>
      <c r="W533" s="230"/>
      <c r="X533" s="230"/>
      <c r="Y533" s="308">
        <f t="shared" si="88"/>
        <v>0.82040000000000002</v>
      </c>
      <c r="Z533" s="308"/>
      <c r="AA533" s="308"/>
      <c r="AB533" s="308"/>
      <c r="AC533" s="310">
        <f>IF(Y533="","",SUM(Y$525:Y533))</f>
        <v>5.8561999999999994</v>
      </c>
      <c r="AD533" s="310"/>
      <c r="AE533" s="310"/>
      <c r="AF533" s="311"/>
    </row>
    <row r="534" spans="1:62" s="23" customFormat="1" ht="15.75" customHeight="1">
      <c r="A534" s="180" t="str">
        <f t="shared" si="89"/>
        <v/>
      </c>
      <c r="B534" s="165"/>
      <c r="F534" s="265">
        <f t="shared" si="84"/>
        <v>11</v>
      </c>
      <c r="G534" s="266"/>
      <c r="H534" s="266"/>
      <c r="I534" s="231">
        <f t="shared" si="85"/>
        <v>2.4000000953674316</v>
      </c>
      <c r="J534" s="231"/>
      <c r="K534" s="231"/>
      <c r="L534" s="267">
        <f t="shared" si="86"/>
        <v>39390</v>
      </c>
      <c r="M534" s="230"/>
      <c r="N534" s="230"/>
      <c r="O534" s="230"/>
      <c r="P534" s="230">
        <f t="shared" si="87"/>
        <v>2.8660000000000001E-3</v>
      </c>
      <c r="Q534" s="230"/>
      <c r="R534" s="230"/>
      <c r="S534" s="230"/>
      <c r="T534" s="230"/>
      <c r="U534" s="230">
        <f t="shared" si="90"/>
        <v>0.23139999999999999</v>
      </c>
      <c r="V534" s="230"/>
      <c r="W534" s="230"/>
      <c r="X534" s="230"/>
      <c r="Y534" s="308">
        <f t="shared" si="88"/>
        <v>0.5554</v>
      </c>
      <c r="Z534" s="308"/>
      <c r="AA534" s="308"/>
      <c r="AB534" s="308"/>
      <c r="AC534" s="310">
        <f>IF(Y534="","",SUM(Y$525:Y534))</f>
        <v>6.4115999999999991</v>
      </c>
      <c r="AD534" s="310"/>
      <c r="AE534" s="310"/>
      <c r="AF534" s="311"/>
    </row>
    <row r="535" spans="1:62" s="23" customFormat="1" ht="15.75" customHeight="1">
      <c r="A535" s="180" t="str">
        <f t="shared" si="89"/>
        <v/>
      </c>
      <c r="B535" s="165"/>
      <c r="F535" s="265">
        <f t="shared" si="84"/>
        <v>12</v>
      </c>
      <c r="G535" s="266"/>
      <c r="H535" s="266"/>
      <c r="I535" s="231">
        <f t="shared" si="85"/>
        <v>2.2699999809265137</v>
      </c>
      <c r="J535" s="231"/>
      <c r="K535" s="231"/>
      <c r="L535" s="267">
        <f t="shared" si="86"/>
        <v>26700</v>
      </c>
      <c r="M535" s="230"/>
      <c r="N535" s="230"/>
      <c r="O535" s="230"/>
      <c r="P535" s="230">
        <f t="shared" si="87"/>
        <v>1.9430000000000001E-3</v>
      </c>
      <c r="Q535" s="230"/>
      <c r="R535" s="230"/>
      <c r="S535" s="230"/>
      <c r="T535" s="230"/>
      <c r="U535" s="230">
        <f t="shared" si="90"/>
        <v>0.21</v>
      </c>
      <c r="V535" s="230"/>
      <c r="W535" s="230"/>
      <c r="X535" s="230"/>
      <c r="Y535" s="308">
        <f t="shared" si="88"/>
        <v>0.47670000000000001</v>
      </c>
      <c r="Z535" s="308"/>
      <c r="AA535" s="308"/>
      <c r="AB535" s="308"/>
      <c r="AC535" s="310">
        <f>IF(Y535="","",SUM(Y$525:Y535))</f>
        <v>6.8882999999999992</v>
      </c>
      <c r="AD535" s="310"/>
      <c r="AE535" s="310"/>
      <c r="AF535" s="311"/>
    </row>
    <row r="536" spans="1:62" s="23" customFormat="1" ht="15.75" hidden="1" customHeight="1">
      <c r="A536" s="180" t="str">
        <f t="shared" si="89"/>
        <v>×</v>
      </c>
      <c r="B536" s="165"/>
      <c r="F536" s="265" t="str">
        <f t="shared" si="84"/>
        <v/>
      </c>
      <c r="G536" s="266"/>
      <c r="H536" s="266"/>
      <c r="I536" s="231">
        <f t="shared" si="85"/>
        <v>0</v>
      </c>
      <c r="J536" s="231"/>
      <c r="K536" s="231"/>
      <c r="L536" s="267" t="str">
        <f t="shared" si="86"/>
        <v/>
      </c>
      <c r="M536" s="230"/>
      <c r="N536" s="230"/>
      <c r="O536" s="230"/>
      <c r="P536" s="230" t="str">
        <f t="shared" si="87"/>
        <v/>
      </c>
      <c r="Q536" s="230"/>
      <c r="R536" s="230"/>
      <c r="S536" s="230"/>
      <c r="T536" s="230"/>
      <c r="U536" s="230" t="str">
        <f t="shared" si="90"/>
        <v/>
      </c>
      <c r="V536" s="230"/>
      <c r="W536" s="230"/>
      <c r="X536" s="230"/>
      <c r="Y536" s="308" t="str">
        <f t="shared" si="88"/>
        <v/>
      </c>
      <c r="Z536" s="308"/>
      <c r="AA536" s="308"/>
      <c r="AB536" s="308"/>
      <c r="AC536" s="310" t="str">
        <f>IF(Y536="","",SUM(Y$525:Y536))</f>
        <v/>
      </c>
      <c r="AD536" s="310"/>
      <c r="AE536" s="310"/>
      <c r="AF536" s="311"/>
    </row>
    <row r="537" spans="1:62" s="23" customFormat="1" ht="15.75" hidden="1" customHeight="1">
      <c r="A537" s="180" t="str">
        <f t="shared" si="89"/>
        <v>×</v>
      </c>
      <c r="B537" s="165"/>
      <c r="F537" s="265" t="str">
        <f t="shared" si="84"/>
        <v/>
      </c>
      <c r="G537" s="266"/>
      <c r="H537" s="266"/>
      <c r="I537" s="231">
        <f t="shared" si="85"/>
        <v>0</v>
      </c>
      <c r="J537" s="231"/>
      <c r="K537" s="231"/>
      <c r="L537" s="267" t="str">
        <f t="shared" si="86"/>
        <v/>
      </c>
      <c r="M537" s="230"/>
      <c r="N537" s="230"/>
      <c r="O537" s="230"/>
      <c r="P537" s="230" t="str">
        <f t="shared" si="87"/>
        <v/>
      </c>
      <c r="Q537" s="230"/>
      <c r="R537" s="230"/>
      <c r="S537" s="230"/>
      <c r="T537" s="230"/>
      <c r="U537" s="230" t="str">
        <f t="shared" si="90"/>
        <v/>
      </c>
      <c r="V537" s="230"/>
      <c r="W537" s="230"/>
      <c r="X537" s="230"/>
      <c r="Y537" s="308" t="str">
        <f t="shared" si="88"/>
        <v/>
      </c>
      <c r="Z537" s="308"/>
      <c r="AA537" s="308"/>
      <c r="AB537" s="308"/>
      <c r="AC537" s="310" t="str">
        <f>IF(Y537="","",SUM(Y$525:Y537))</f>
        <v/>
      </c>
      <c r="AD537" s="310"/>
      <c r="AE537" s="310"/>
      <c r="AF537" s="311"/>
    </row>
    <row r="538" spans="1:62" s="23" customFormat="1" ht="15.75" hidden="1" customHeight="1">
      <c r="A538" s="180" t="str">
        <f t="shared" si="89"/>
        <v>×</v>
      </c>
      <c r="B538" s="165"/>
      <c r="F538" s="265" t="str">
        <f t="shared" si="84"/>
        <v/>
      </c>
      <c r="G538" s="266"/>
      <c r="H538" s="266"/>
      <c r="I538" s="231">
        <f t="shared" si="85"/>
        <v>0</v>
      </c>
      <c r="J538" s="231"/>
      <c r="K538" s="231"/>
      <c r="L538" s="267" t="str">
        <f t="shared" si="86"/>
        <v/>
      </c>
      <c r="M538" s="230"/>
      <c r="N538" s="230"/>
      <c r="O538" s="230"/>
      <c r="P538" s="230" t="str">
        <f t="shared" si="87"/>
        <v/>
      </c>
      <c r="Q538" s="230"/>
      <c r="R538" s="230"/>
      <c r="S538" s="230"/>
      <c r="T538" s="230"/>
      <c r="U538" s="230" t="str">
        <f t="shared" si="90"/>
        <v/>
      </c>
      <c r="V538" s="230"/>
      <c r="W538" s="230"/>
      <c r="X538" s="230"/>
      <c r="Y538" s="308" t="str">
        <f t="shared" si="88"/>
        <v/>
      </c>
      <c r="Z538" s="308"/>
      <c r="AA538" s="308"/>
      <c r="AB538" s="308"/>
      <c r="AC538" s="310" t="str">
        <f>IF(Y538="","",SUM(Y$525:Y538))</f>
        <v/>
      </c>
      <c r="AD538" s="310"/>
      <c r="AE538" s="310"/>
      <c r="AF538" s="311"/>
    </row>
    <row r="539" spans="1:62" s="23" customFormat="1" ht="15.75" hidden="1" customHeight="1">
      <c r="A539" s="180" t="str">
        <f t="shared" si="89"/>
        <v>×</v>
      </c>
      <c r="B539" s="165"/>
      <c r="F539" s="265" t="str">
        <f t="shared" si="84"/>
        <v/>
      </c>
      <c r="G539" s="266"/>
      <c r="H539" s="266"/>
      <c r="I539" s="231">
        <f t="shared" si="85"/>
        <v>0</v>
      </c>
      <c r="J539" s="231"/>
      <c r="K539" s="231"/>
      <c r="L539" s="267" t="str">
        <f t="shared" si="86"/>
        <v/>
      </c>
      <c r="M539" s="230"/>
      <c r="N539" s="230"/>
      <c r="O539" s="230"/>
      <c r="P539" s="230" t="str">
        <f t="shared" si="87"/>
        <v/>
      </c>
      <c r="Q539" s="230"/>
      <c r="R539" s="230"/>
      <c r="S539" s="230"/>
      <c r="T539" s="230"/>
      <c r="U539" s="230" t="str">
        <f t="shared" si="90"/>
        <v/>
      </c>
      <c r="V539" s="230"/>
      <c r="W539" s="230"/>
      <c r="X539" s="230"/>
      <c r="Y539" s="308" t="str">
        <f t="shared" si="88"/>
        <v/>
      </c>
      <c r="Z539" s="308"/>
      <c r="AA539" s="308"/>
      <c r="AB539" s="308"/>
      <c r="AC539" s="310" t="str">
        <f>IF(Y539="","",SUM(Y$525:Y539))</f>
        <v/>
      </c>
      <c r="AD539" s="310"/>
      <c r="AE539" s="310"/>
      <c r="AF539" s="311"/>
    </row>
    <row r="540" spans="1:62" s="23" customFormat="1" ht="15.75" hidden="1" customHeight="1">
      <c r="A540" s="180" t="str">
        <f t="shared" si="89"/>
        <v>×</v>
      </c>
      <c r="B540" s="165"/>
      <c r="F540" s="269" t="str">
        <f t="shared" si="84"/>
        <v/>
      </c>
      <c r="G540" s="270"/>
      <c r="H540" s="270"/>
      <c r="I540" s="252">
        <f t="shared" si="85"/>
        <v>0</v>
      </c>
      <c r="J540" s="252"/>
      <c r="K540" s="252"/>
      <c r="L540" s="276" t="str">
        <f t="shared" si="86"/>
        <v/>
      </c>
      <c r="M540" s="260"/>
      <c r="N540" s="260"/>
      <c r="O540" s="260"/>
      <c r="P540" s="260" t="str">
        <f t="shared" si="87"/>
        <v/>
      </c>
      <c r="Q540" s="260"/>
      <c r="R540" s="260"/>
      <c r="S540" s="260"/>
      <c r="T540" s="260"/>
      <c r="U540" s="260" t="str">
        <f t="shared" si="90"/>
        <v/>
      </c>
      <c r="V540" s="260"/>
      <c r="W540" s="260"/>
      <c r="X540" s="260"/>
      <c r="Y540" s="309" t="str">
        <f t="shared" si="88"/>
        <v/>
      </c>
      <c r="Z540" s="309"/>
      <c r="AA540" s="309"/>
      <c r="AB540" s="309"/>
      <c r="AC540" s="441" t="str">
        <f>IF(Y540="","",SUM(Y$525:Y540))</f>
        <v/>
      </c>
      <c r="AD540" s="441"/>
      <c r="AE540" s="441"/>
      <c r="AF540" s="442"/>
    </row>
    <row r="541" spans="1:62" ht="15.75" customHeight="1">
      <c r="F541" s="167"/>
      <c r="G541" s="167"/>
      <c r="H541" s="167"/>
      <c r="I541" s="167"/>
      <c r="J541" s="167"/>
      <c r="K541" s="167"/>
      <c r="L541" s="167"/>
      <c r="M541" s="167"/>
      <c r="N541" s="167"/>
      <c r="O541" s="167"/>
      <c r="P541" s="167"/>
      <c r="Q541" s="167"/>
      <c r="R541" s="167"/>
      <c r="S541" s="167"/>
      <c r="T541" s="50" t="s">
        <v>124</v>
      </c>
      <c r="U541" s="167">
        <v>4</v>
      </c>
      <c r="V541" s="385" t="s">
        <v>146</v>
      </c>
      <c r="W541" s="385"/>
      <c r="X541" s="167" t="s">
        <v>26</v>
      </c>
      <c r="Y541" s="440">
        <f>ROUND(4*AA443*AD443^AE443*Y444,0)</f>
        <v>13742400</v>
      </c>
      <c r="Z541" s="440"/>
      <c r="AA541" s="440"/>
      <c r="AB541" s="440"/>
      <c r="AC541" s="440"/>
      <c r="AD541" s="407" t="s">
        <v>162</v>
      </c>
      <c r="AE541" s="407"/>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424</v>
      </c>
      <c r="T543" s="178"/>
      <c r="Y543" s="52"/>
      <c r="Z543" s="52"/>
      <c r="AA543" s="52"/>
      <c r="AB543" s="52"/>
      <c r="AC543" s="52"/>
      <c r="AD543" s="179"/>
      <c r="AE543" s="179"/>
      <c r="AK543" s="51"/>
      <c r="AL543" s="24"/>
      <c r="AM543" s="24"/>
      <c r="AN543" s="24"/>
      <c r="BG543" s="165"/>
      <c r="BH543" s="165"/>
      <c r="BI543" s="165"/>
      <c r="BJ543" s="165"/>
    </row>
    <row r="544" spans="1:62" ht="15.75" customHeight="1">
      <c r="F544" s="262" t="s">
        <v>425</v>
      </c>
      <c r="G544" s="262"/>
      <c r="H544" s="165" t="s">
        <v>26</v>
      </c>
      <c r="I544" s="296">
        <v>6.929999828338623</v>
      </c>
      <c r="J544" s="296"/>
      <c r="K544" s="296"/>
      <c r="L544" s="165" t="s">
        <v>427</v>
      </c>
      <c r="T544" s="178"/>
      <c r="Y544" s="52"/>
      <c r="Z544" s="52"/>
      <c r="AA544" s="52"/>
      <c r="AB544" s="52"/>
      <c r="AC544" s="52"/>
      <c r="AD544" s="179"/>
      <c r="AE544" s="179"/>
      <c r="AK544" s="51"/>
      <c r="AL544" s="24"/>
      <c r="AM544" s="24"/>
      <c r="AN544" s="24"/>
      <c r="BG544" s="165"/>
      <c r="BH544" s="165"/>
      <c r="BI544" s="165"/>
      <c r="BJ544" s="165"/>
    </row>
    <row r="545" spans="1:62" ht="15.75" customHeight="1">
      <c r="A545" s="117" t="str">
        <f>IF(液状化L1の有無="","","×")</f>
        <v/>
      </c>
      <c r="B545" s="165" t="s">
        <v>588</v>
      </c>
      <c r="F545" s="165"/>
      <c r="AK545" s="51"/>
      <c r="AL545" s="24"/>
      <c r="AM545" s="24"/>
      <c r="AN545" s="24"/>
      <c r="BG545" s="165"/>
      <c r="BH545" s="165"/>
      <c r="BI545" s="165"/>
      <c r="BJ545" s="165"/>
    </row>
    <row r="546" spans="1:62" ht="15.75" customHeight="1">
      <c r="A546" s="117" t="str">
        <f>IF(液状化L1の有無="","","×")</f>
        <v/>
      </c>
      <c r="F546" s="165"/>
      <c r="AK546" s="51"/>
      <c r="AL546" s="24"/>
      <c r="AM546" s="24"/>
      <c r="AN546" s="24"/>
      <c r="BG546" s="165"/>
      <c r="BH546" s="165"/>
      <c r="BI546" s="165"/>
      <c r="BJ546" s="165"/>
    </row>
    <row r="547" spans="1:62" s="23" customFormat="1" ht="15.75" customHeight="1">
      <c r="A547" s="117" t="str">
        <f>IF(液状化L1の有無="","","×")</f>
        <v/>
      </c>
      <c r="B547" s="165"/>
      <c r="F547" s="26" t="s">
        <v>536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
      </c>
      <c r="B548" s="165"/>
      <c r="F548" s="299" t="s">
        <v>77</v>
      </c>
      <c r="G548" s="245"/>
      <c r="H548" s="245"/>
      <c r="I548" s="301" t="s">
        <v>155</v>
      </c>
      <c r="J548" s="302"/>
      <c r="K548" s="302"/>
      <c r="L548" s="245" t="s">
        <v>156</v>
      </c>
      <c r="M548" s="245"/>
      <c r="N548" s="245"/>
      <c r="O548" s="245"/>
      <c r="P548" s="245" t="s">
        <v>160</v>
      </c>
      <c r="Q548" s="245"/>
      <c r="R548" s="245"/>
      <c r="S548" s="245"/>
      <c r="T548" s="245"/>
      <c r="U548" s="245" t="s">
        <v>157</v>
      </c>
      <c r="V548" s="245"/>
      <c r="W548" s="245"/>
      <c r="X548" s="245"/>
      <c r="Y548" s="245" t="s">
        <v>158</v>
      </c>
      <c r="Z548" s="245"/>
      <c r="AA548" s="245"/>
      <c r="AB548" s="245"/>
      <c r="AC548" s="245" t="s">
        <v>159</v>
      </c>
      <c r="AD548" s="245"/>
      <c r="AE548" s="245"/>
      <c r="AF548" s="404"/>
    </row>
    <row r="549" spans="1:62" s="23" customFormat="1" ht="15.75" customHeight="1">
      <c r="A549" s="117" t="str">
        <f>IF(液状化L1の有無="","","×")</f>
        <v/>
      </c>
      <c r="B549" s="165"/>
      <c r="F549" s="300"/>
      <c r="G549" s="246"/>
      <c r="H549" s="246"/>
      <c r="I549" s="303"/>
      <c r="J549" s="303"/>
      <c r="K549" s="303"/>
      <c r="L549" s="246"/>
      <c r="M549" s="246"/>
      <c r="N549" s="246"/>
      <c r="O549" s="246"/>
      <c r="P549" s="246"/>
      <c r="Q549" s="246"/>
      <c r="R549" s="246"/>
      <c r="S549" s="246"/>
      <c r="T549" s="246"/>
      <c r="U549" s="246"/>
      <c r="V549" s="246"/>
      <c r="W549" s="246"/>
      <c r="X549" s="246"/>
      <c r="Y549" s="246"/>
      <c r="Z549" s="246"/>
      <c r="AA549" s="246"/>
      <c r="AB549" s="246"/>
      <c r="AC549" s="246"/>
      <c r="AD549" s="246"/>
      <c r="AE549" s="246"/>
      <c r="AF549" s="406"/>
    </row>
    <row r="550" spans="1:62" s="23" customFormat="1" ht="15.75" customHeight="1">
      <c r="A550" s="117" t="str">
        <f t="shared" ref="A550:A565" si="91">IF(液状化L1の有無="×","×",IF(F550="","×",""))</f>
        <v/>
      </c>
      <c r="B550" s="165"/>
      <c r="F550" s="304">
        <f t="shared" ref="F550:F565" si="92">F525</f>
        <v>2</v>
      </c>
      <c r="G550" s="226"/>
      <c r="H550" s="226"/>
      <c r="I550" s="225">
        <f t="shared" ref="I550:I565" si="93">I525</f>
        <v>0.33000001311302185</v>
      </c>
      <c r="J550" s="225"/>
      <c r="K550" s="225"/>
      <c r="L550" s="305">
        <f t="shared" ref="L550:L565" si="94">AA304</f>
        <v>3010</v>
      </c>
      <c r="M550" s="226"/>
      <c r="N550" s="226"/>
      <c r="O550" s="226"/>
      <c r="P550" s="226">
        <f t="shared" ref="P550:P565" si="95">IF(L550="","",ROUND(L550/$Y$566,6))</f>
        <v>2.1900000000000001E-4</v>
      </c>
      <c r="Q550" s="226"/>
      <c r="R550" s="226"/>
      <c r="S550" s="226"/>
      <c r="T550" s="226"/>
      <c r="U550" s="226">
        <f>IF(P550="","",ROUND(P550^0.25,4))</f>
        <v>0.1216</v>
      </c>
      <c r="V550" s="226"/>
      <c r="W550" s="226"/>
      <c r="X550" s="226"/>
      <c r="Y550" s="510">
        <f t="shared" ref="Y550:Y565" si="96">IF(U550="","",ROUND(U550*I550,4))</f>
        <v>4.0099999999999997E-2</v>
      </c>
      <c r="Z550" s="510"/>
      <c r="AA550" s="510"/>
      <c r="AB550" s="510"/>
      <c r="AC550" s="502">
        <f>IF(Y550="","",SUM(Y$550:Y550))</f>
        <v>4.0099999999999997E-2</v>
      </c>
      <c r="AD550" s="502"/>
      <c r="AE550" s="502"/>
      <c r="AF550" s="503"/>
    </row>
    <row r="551" spans="1:62" s="23" customFormat="1" ht="15.75" customHeight="1">
      <c r="A551" s="117" t="str">
        <f t="shared" si="91"/>
        <v/>
      </c>
      <c r="B551" s="165"/>
      <c r="F551" s="294">
        <f t="shared" si="92"/>
        <v>3</v>
      </c>
      <c r="G551" s="228"/>
      <c r="H551" s="228"/>
      <c r="I551" s="227">
        <f t="shared" si="93"/>
        <v>1.5</v>
      </c>
      <c r="J551" s="227"/>
      <c r="K551" s="227"/>
      <c r="L551" s="306">
        <f t="shared" si="94"/>
        <v>2520</v>
      </c>
      <c r="M551" s="266"/>
      <c r="N551" s="266"/>
      <c r="O551" s="266"/>
      <c r="P551" s="266">
        <f t="shared" si="95"/>
        <v>1.83E-4</v>
      </c>
      <c r="Q551" s="266"/>
      <c r="R551" s="266"/>
      <c r="S551" s="266"/>
      <c r="T551" s="266"/>
      <c r="U551" s="266">
        <f t="shared" ref="U551:U565" si="97">IF(P551="","",ROUND(P551^0.25,4))</f>
        <v>0.1163</v>
      </c>
      <c r="V551" s="266"/>
      <c r="W551" s="266"/>
      <c r="X551" s="266"/>
      <c r="Y551" s="312">
        <f t="shared" si="96"/>
        <v>0.17449999999999999</v>
      </c>
      <c r="Z551" s="312"/>
      <c r="AA551" s="312"/>
      <c r="AB551" s="312"/>
      <c r="AC551" s="310">
        <f>IF(Y551="","",SUM(Y$550:Y551))</f>
        <v>0.21459999999999999</v>
      </c>
      <c r="AD551" s="310"/>
      <c r="AE551" s="310"/>
      <c r="AF551" s="311"/>
    </row>
    <row r="552" spans="1:62" s="23" customFormat="1" ht="15.75" customHeight="1">
      <c r="A552" s="117" t="str">
        <f t="shared" si="91"/>
        <v/>
      </c>
      <c r="B552" s="165"/>
      <c r="F552" s="294">
        <f t="shared" si="92"/>
        <v>4</v>
      </c>
      <c r="G552" s="228"/>
      <c r="H552" s="228"/>
      <c r="I552" s="227">
        <f t="shared" si="93"/>
        <v>6.5500001907348633</v>
      </c>
      <c r="J552" s="227"/>
      <c r="K552" s="227"/>
      <c r="L552" s="306">
        <f t="shared" si="94"/>
        <v>7730</v>
      </c>
      <c r="M552" s="266"/>
      <c r="N552" s="266"/>
      <c r="O552" s="266"/>
      <c r="P552" s="266">
        <f t="shared" si="95"/>
        <v>5.62E-4</v>
      </c>
      <c r="Q552" s="266"/>
      <c r="R552" s="266"/>
      <c r="S552" s="266"/>
      <c r="T552" s="266"/>
      <c r="U552" s="266">
        <f t="shared" si="97"/>
        <v>0.154</v>
      </c>
      <c r="V552" s="266"/>
      <c r="W552" s="266"/>
      <c r="X552" s="266"/>
      <c r="Y552" s="312">
        <f t="shared" si="96"/>
        <v>1.0086999999999999</v>
      </c>
      <c r="Z552" s="312"/>
      <c r="AA552" s="312"/>
      <c r="AB552" s="312"/>
      <c r="AC552" s="310">
        <f>IF(Y552="","",SUM(Y$550:Y552))</f>
        <v>1.2232999999999998</v>
      </c>
      <c r="AD552" s="310"/>
      <c r="AE552" s="310"/>
      <c r="AF552" s="311"/>
    </row>
    <row r="553" spans="1:62" s="23" customFormat="1" ht="15.75" customHeight="1">
      <c r="A553" s="117" t="str">
        <f t="shared" si="91"/>
        <v/>
      </c>
      <c r="B553" s="165"/>
      <c r="F553" s="294">
        <f t="shared" si="92"/>
        <v>5</v>
      </c>
      <c r="G553" s="228"/>
      <c r="H553" s="228"/>
      <c r="I553" s="227">
        <f t="shared" si="93"/>
        <v>3.4500000476837158</v>
      </c>
      <c r="J553" s="227"/>
      <c r="K553" s="227"/>
      <c r="L553" s="306">
        <f t="shared" si="94"/>
        <v>7730</v>
      </c>
      <c r="M553" s="266"/>
      <c r="N553" s="266"/>
      <c r="O553" s="266"/>
      <c r="P553" s="266">
        <f t="shared" si="95"/>
        <v>5.62E-4</v>
      </c>
      <c r="Q553" s="266"/>
      <c r="R553" s="266"/>
      <c r="S553" s="266"/>
      <c r="T553" s="266"/>
      <c r="U553" s="266">
        <f t="shared" si="97"/>
        <v>0.154</v>
      </c>
      <c r="V553" s="266"/>
      <c r="W553" s="266"/>
      <c r="X553" s="266"/>
      <c r="Y553" s="312">
        <f t="shared" si="96"/>
        <v>0.53129999999999999</v>
      </c>
      <c r="Z553" s="312"/>
      <c r="AA553" s="312"/>
      <c r="AB553" s="312"/>
      <c r="AC553" s="310">
        <f>IF(Y553="","",SUM(Y$550:Y553))</f>
        <v>1.7545999999999999</v>
      </c>
      <c r="AD553" s="310"/>
      <c r="AE553" s="310"/>
      <c r="AF553" s="311"/>
    </row>
    <row r="554" spans="1:62" s="23" customFormat="1" ht="15.75" customHeight="1">
      <c r="A554" s="117" t="str">
        <f t="shared" si="91"/>
        <v/>
      </c>
      <c r="B554" s="165"/>
      <c r="F554" s="294">
        <f t="shared" si="92"/>
        <v>6</v>
      </c>
      <c r="G554" s="228"/>
      <c r="H554" s="228"/>
      <c r="I554" s="227">
        <f t="shared" si="93"/>
        <v>2.3499999046325684</v>
      </c>
      <c r="J554" s="227"/>
      <c r="K554" s="227"/>
      <c r="L554" s="306">
        <f t="shared" si="94"/>
        <v>7730</v>
      </c>
      <c r="M554" s="266"/>
      <c r="N554" s="266"/>
      <c r="O554" s="266"/>
      <c r="P554" s="266">
        <f t="shared" si="95"/>
        <v>5.62E-4</v>
      </c>
      <c r="Q554" s="266"/>
      <c r="R554" s="266"/>
      <c r="S554" s="266"/>
      <c r="T554" s="266"/>
      <c r="U554" s="266">
        <f t="shared" si="97"/>
        <v>0.154</v>
      </c>
      <c r="V554" s="266"/>
      <c r="W554" s="266"/>
      <c r="X554" s="266"/>
      <c r="Y554" s="312">
        <f t="shared" si="96"/>
        <v>0.3619</v>
      </c>
      <c r="Z554" s="312"/>
      <c r="AA554" s="312"/>
      <c r="AB554" s="312"/>
      <c r="AC554" s="310">
        <f>IF(Y554="","",SUM(Y$550:Y554))</f>
        <v>2.1164999999999998</v>
      </c>
      <c r="AD554" s="310"/>
      <c r="AE554" s="310"/>
      <c r="AF554" s="311"/>
    </row>
    <row r="555" spans="1:62" s="23" customFormat="1" ht="15.75" customHeight="1">
      <c r="A555" s="117" t="str">
        <f t="shared" si="91"/>
        <v/>
      </c>
      <c r="B555" s="165"/>
      <c r="F555" s="294">
        <f t="shared" si="92"/>
        <v>7</v>
      </c>
      <c r="G555" s="228"/>
      <c r="H555" s="228"/>
      <c r="I555" s="227">
        <f t="shared" si="93"/>
        <v>8.6000003814697266</v>
      </c>
      <c r="J555" s="227"/>
      <c r="K555" s="227"/>
      <c r="L555" s="306">
        <f t="shared" si="94"/>
        <v>36680</v>
      </c>
      <c r="M555" s="266"/>
      <c r="N555" s="266"/>
      <c r="O555" s="266"/>
      <c r="P555" s="266">
        <f t="shared" si="95"/>
        <v>2.6689999999999999E-3</v>
      </c>
      <c r="Q555" s="266"/>
      <c r="R555" s="266"/>
      <c r="S555" s="266"/>
      <c r="T555" s="266"/>
      <c r="U555" s="266">
        <f t="shared" si="97"/>
        <v>0.2273</v>
      </c>
      <c r="V555" s="266"/>
      <c r="W555" s="266"/>
      <c r="X555" s="266"/>
      <c r="Y555" s="312">
        <f t="shared" si="96"/>
        <v>1.9548000000000001</v>
      </c>
      <c r="Z555" s="312"/>
      <c r="AA555" s="312"/>
      <c r="AB555" s="312"/>
      <c r="AC555" s="310">
        <f>IF(Y555="","",SUM(Y$550:Y555))</f>
        <v>4.0712999999999999</v>
      </c>
      <c r="AD555" s="310"/>
      <c r="AE555" s="310"/>
      <c r="AF555" s="311"/>
    </row>
    <row r="556" spans="1:62" s="23" customFormat="1" ht="15.75" customHeight="1">
      <c r="A556" s="117" t="str">
        <f t="shared" si="91"/>
        <v/>
      </c>
      <c r="B556" s="165"/>
      <c r="F556" s="294">
        <f t="shared" si="92"/>
        <v>8</v>
      </c>
      <c r="G556" s="228"/>
      <c r="H556" s="228"/>
      <c r="I556" s="227">
        <f t="shared" si="93"/>
        <v>2.2000000476837158</v>
      </c>
      <c r="J556" s="227"/>
      <c r="K556" s="227"/>
      <c r="L556" s="306">
        <f t="shared" si="94"/>
        <v>24170</v>
      </c>
      <c r="M556" s="266"/>
      <c r="N556" s="266"/>
      <c r="O556" s="266"/>
      <c r="P556" s="266">
        <f t="shared" si="95"/>
        <v>1.7589999999999999E-3</v>
      </c>
      <c r="Q556" s="266"/>
      <c r="R556" s="266"/>
      <c r="S556" s="266"/>
      <c r="T556" s="266"/>
      <c r="U556" s="266">
        <f t="shared" si="97"/>
        <v>0.20480000000000001</v>
      </c>
      <c r="V556" s="266"/>
      <c r="W556" s="266"/>
      <c r="X556" s="266"/>
      <c r="Y556" s="312">
        <f t="shared" si="96"/>
        <v>0.4506</v>
      </c>
      <c r="Z556" s="312"/>
      <c r="AA556" s="312"/>
      <c r="AB556" s="312"/>
      <c r="AC556" s="310">
        <f>IF(Y556="","",SUM(Y$550:Y556))</f>
        <v>4.5218999999999996</v>
      </c>
      <c r="AD556" s="310"/>
      <c r="AE556" s="310"/>
      <c r="AF556" s="311"/>
    </row>
    <row r="557" spans="1:62" s="23" customFormat="1" ht="15.75" customHeight="1">
      <c r="A557" s="117" t="str">
        <f t="shared" si="91"/>
        <v/>
      </c>
      <c r="B557" s="165"/>
      <c r="F557" s="294">
        <f t="shared" si="92"/>
        <v>9</v>
      </c>
      <c r="G557" s="228"/>
      <c r="H557" s="228"/>
      <c r="I557" s="227">
        <f t="shared" si="93"/>
        <v>1.5</v>
      </c>
      <c r="J557" s="227"/>
      <c r="K557" s="227"/>
      <c r="L557" s="306">
        <f t="shared" si="94"/>
        <v>39390</v>
      </c>
      <c r="M557" s="266"/>
      <c r="N557" s="266"/>
      <c r="O557" s="266"/>
      <c r="P557" s="266">
        <f t="shared" si="95"/>
        <v>2.8660000000000001E-3</v>
      </c>
      <c r="Q557" s="266"/>
      <c r="R557" s="266"/>
      <c r="S557" s="266"/>
      <c r="T557" s="266"/>
      <c r="U557" s="266">
        <f t="shared" si="97"/>
        <v>0.23139999999999999</v>
      </c>
      <c r="V557" s="266"/>
      <c r="W557" s="266"/>
      <c r="X557" s="266"/>
      <c r="Y557" s="312">
        <f t="shared" si="96"/>
        <v>0.34710000000000002</v>
      </c>
      <c r="Z557" s="312"/>
      <c r="AA557" s="312"/>
      <c r="AB557" s="312"/>
      <c r="AC557" s="310">
        <f>IF(Y557="","",SUM(Y$550:Y557))</f>
        <v>4.8689999999999998</v>
      </c>
      <c r="AD557" s="310"/>
      <c r="AE557" s="310"/>
      <c r="AF557" s="311"/>
    </row>
    <row r="558" spans="1:62" s="23" customFormat="1" ht="15.75" customHeight="1">
      <c r="A558" s="117" t="str">
        <f t="shared" si="91"/>
        <v/>
      </c>
      <c r="B558" s="165"/>
      <c r="F558" s="294">
        <f t="shared" si="92"/>
        <v>10</v>
      </c>
      <c r="G558" s="228"/>
      <c r="H558" s="228"/>
      <c r="I558" s="227">
        <f t="shared" si="93"/>
        <v>3.8499999046325684</v>
      </c>
      <c r="J558" s="227"/>
      <c r="K558" s="227"/>
      <c r="L558" s="306">
        <f t="shared" si="94"/>
        <v>28330</v>
      </c>
      <c r="M558" s="266"/>
      <c r="N558" s="266"/>
      <c r="O558" s="266"/>
      <c r="P558" s="266">
        <f t="shared" si="95"/>
        <v>2.062E-3</v>
      </c>
      <c r="Q558" s="266"/>
      <c r="R558" s="266"/>
      <c r="S558" s="266"/>
      <c r="T558" s="266"/>
      <c r="U558" s="266">
        <f t="shared" si="97"/>
        <v>0.21310000000000001</v>
      </c>
      <c r="V558" s="266"/>
      <c r="W558" s="266"/>
      <c r="X558" s="266"/>
      <c r="Y558" s="312">
        <f t="shared" si="96"/>
        <v>0.82040000000000002</v>
      </c>
      <c r="Z558" s="312"/>
      <c r="AA558" s="312"/>
      <c r="AB558" s="312"/>
      <c r="AC558" s="310">
        <f>IF(Y558="","",SUM(Y$550:Y558))</f>
        <v>5.6894</v>
      </c>
      <c r="AD558" s="310"/>
      <c r="AE558" s="310"/>
      <c r="AF558" s="311"/>
    </row>
    <row r="559" spans="1:62" s="23" customFormat="1" ht="15.75" customHeight="1">
      <c r="A559" s="117" t="str">
        <f t="shared" si="91"/>
        <v/>
      </c>
      <c r="B559" s="165"/>
      <c r="F559" s="294">
        <f t="shared" si="92"/>
        <v>11</v>
      </c>
      <c r="G559" s="228"/>
      <c r="H559" s="228"/>
      <c r="I559" s="227">
        <f t="shared" si="93"/>
        <v>2.4000000953674316</v>
      </c>
      <c r="J559" s="227"/>
      <c r="K559" s="227"/>
      <c r="L559" s="306">
        <f t="shared" si="94"/>
        <v>39390</v>
      </c>
      <c r="M559" s="266"/>
      <c r="N559" s="266"/>
      <c r="O559" s="266"/>
      <c r="P559" s="266">
        <f t="shared" si="95"/>
        <v>2.8660000000000001E-3</v>
      </c>
      <c r="Q559" s="266"/>
      <c r="R559" s="266"/>
      <c r="S559" s="266"/>
      <c r="T559" s="266"/>
      <c r="U559" s="266">
        <f t="shared" si="97"/>
        <v>0.23139999999999999</v>
      </c>
      <c r="V559" s="266"/>
      <c r="W559" s="266"/>
      <c r="X559" s="266"/>
      <c r="Y559" s="312">
        <f t="shared" si="96"/>
        <v>0.5554</v>
      </c>
      <c r="Z559" s="312"/>
      <c r="AA559" s="312"/>
      <c r="AB559" s="312"/>
      <c r="AC559" s="310">
        <f>IF(Y559="","",SUM(Y$550:Y559))</f>
        <v>6.2447999999999997</v>
      </c>
      <c r="AD559" s="310"/>
      <c r="AE559" s="310"/>
      <c r="AF559" s="311"/>
    </row>
    <row r="560" spans="1:62" s="23" customFormat="1" ht="15.75" customHeight="1">
      <c r="A560" s="117" t="str">
        <f t="shared" si="91"/>
        <v/>
      </c>
      <c r="B560" s="165"/>
      <c r="F560" s="294">
        <f t="shared" si="92"/>
        <v>12</v>
      </c>
      <c r="G560" s="228"/>
      <c r="H560" s="228"/>
      <c r="I560" s="227">
        <f t="shared" si="93"/>
        <v>2.2699999809265137</v>
      </c>
      <c r="J560" s="227"/>
      <c r="K560" s="227"/>
      <c r="L560" s="306">
        <f t="shared" si="94"/>
        <v>26700</v>
      </c>
      <c r="M560" s="266"/>
      <c r="N560" s="266"/>
      <c r="O560" s="266"/>
      <c r="P560" s="266">
        <f t="shared" si="95"/>
        <v>1.9430000000000001E-3</v>
      </c>
      <c r="Q560" s="266"/>
      <c r="R560" s="266"/>
      <c r="S560" s="266"/>
      <c r="T560" s="266"/>
      <c r="U560" s="266">
        <f t="shared" si="97"/>
        <v>0.21</v>
      </c>
      <c r="V560" s="266"/>
      <c r="W560" s="266"/>
      <c r="X560" s="266"/>
      <c r="Y560" s="312">
        <f t="shared" si="96"/>
        <v>0.47670000000000001</v>
      </c>
      <c r="Z560" s="312"/>
      <c r="AA560" s="312"/>
      <c r="AB560" s="312"/>
      <c r="AC560" s="310">
        <f>IF(Y560="","",SUM(Y$550:Y560))</f>
        <v>6.7214999999999998</v>
      </c>
      <c r="AD560" s="310"/>
      <c r="AE560" s="310"/>
      <c r="AF560" s="311"/>
    </row>
    <row r="561" spans="1:62" s="23" customFormat="1" ht="15.75" hidden="1" customHeight="1">
      <c r="A561" s="117" t="str">
        <f t="shared" si="91"/>
        <v>×</v>
      </c>
      <c r="B561" s="165"/>
      <c r="F561" s="294" t="str">
        <f t="shared" si="92"/>
        <v/>
      </c>
      <c r="G561" s="228"/>
      <c r="H561" s="228"/>
      <c r="I561" s="227">
        <f t="shared" si="93"/>
        <v>0</v>
      </c>
      <c r="J561" s="227"/>
      <c r="K561" s="227"/>
      <c r="L561" s="306" t="str">
        <f t="shared" si="94"/>
        <v/>
      </c>
      <c r="M561" s="266"/>
      <c r="N561" s="266"/>
      <c r="O561" s="266"/>
      <c r="P561" s="266" t="str">
        <f t="shared" si="95"/>
        <v/>
      </c>
      <c r="Q561" s="266"/>
      <c r="R561" s="266"/>
      <c r="S561" s="266"/>
      <c r="T561" s="266"/>
      <c r="U561" s="266" t="str">
        <f t="shared" si="97"/>
        <v/>
      </c>
      <c r="V561" s="266"/>
      <c r="W561" s="266"/>
      <c r="X561" s="266"/>
      <c r="Y561" s="312" t="str">
        <f t="shared" si="96"/>
        <v/>
      </c>
      <c r="Z561" s="312"/>
      <c r="AA561" s="312"/>
      <c r="AB561" s="312"/>
      <c r="AC561" s="310" t="str">
        <f>IF(Y561="","",SUM(Y$550:Y561))</f>
        <v/>
      </c>
      <c r="AD561" s="310"/>
      <c r="AE561" s="310"/>
      <c r="AF561" s="311"/>
    </row>
    <row r="562" spans="1:62" s="23" customFormat="1" ht="15.75" hidden="1" customHeight="1">
      <c r="A562" s="117" t="str">
        <f t="shared" si="91"/>
        <v>×</v>
      </c>
      <c r="B562" s="165"/>
      <c r="F562" s="294" t="str">
        <f t="shared" si="92"/>
        <v/>
      </c>
      <c r="G562" s="228"/>
      <c r="H562" s="228"/>
      <c r="I562" s="227">
        <f t="shared" si="93"/>
        <v>0</v>
      </c>
      <c r="J562" s="227"/>
      <c r="K562" s="227"/>
      <c r="L562" s="306" t="str">
        <f t="shared" si="94"/>
        <v/>
      </c>
      <c r="M562" s="266"/>
      <c r="N562" s="266"/>
      <c r="O562" s="266"/>
      <c r="P562" s="266" t="str">
        <f t="shared" si="95"/>
        <v/>
      </c>
      <c r="Q562" s="266"/>
      <c r="R562" s="266"/>
      <c r="S562" s="266"/>
      <c r="T562" s="266"/>
      <c r="U562" s="266" t="str">
        <f t="shared" si="97"/>
        <v/>
      </c>
      <c r="V562" s="266"/>
      <c r="W562" s="266"/>
      <c r="X562" s="266"/>
      <c r="Y562" s="312" t="str">
        <f t="shared" si="96"/>
        <v/>
      </c>
      <c r="Z562" s="312"/>
      <c r="AA562" s="312"/>
      <c r="AB562" s="312"/>
      <c r="AC562" s="310" t="str">
        <f>IF(Y562="","",SUM(Y$550:Y562))</f>
        <v/>
      </c>
      <c r="AD562" s="310"/>
      <c r="AE562" s="310"/>
      <c r="AF562" s="311"/>
    </row>
    <row r="563" spans="1:62" s="23" customFormat="1" ht="15.75" hidden="1" customHeight="1">
      <c r="A563" s="117" t="str">
        <f t="shared" si="91"/>
        <v>×</v>
      </c>
      <c r="B563" s="165"/>
      <c r="F563" s="294" t="str">
        <f t="shared" si="92"/>
        <v/>
      </c>
      <c r="G563" s="228"/>
      <c r="H563" s="228"/>
      <c r="I563" s="227">
        <f t="shared" si="93"/>
        <v>0</v>
      </c>
      <c r="J563" s="227"/>
      <c r="K563" s="227"/>
      <c r="L563" s="306" t="str">
        <f t="shared" si="94"/>
        <v/>
      </c>
      <c r="M563" s="266"/>
      <c r="N563" s="266"/>
      <c r="O563" s="266"/>
      <c r="P563" s="266" t="str">
        <f t="shared" si="95"/>
        <v/>
      </c>
      <c r="Q563" s="266"/>
      <c r="R563" s="266"/>
      <c r="S563" s="266"/>
      <c r="T563" s="266"/>
      <c r="U563" s="266" t="str">
        <f t="shared" si="97"/>
        <v/>
      </c>
      <c r="V563" s="266"/>
      <c r="W563" s="266"/>
      <c r="X563" s="266"/>
      <c r="Y563" s="312" t="str">
        <f t="shared" si="96"/>
        <v/>
      </c>
      <c r="Z563" s="312"/>
      <c r="AA563" s="312"/>
      <c r="AB563" s="312"/>
      <c r="AC563" s="310" t="str">
        <f>IF(Y563="","",SUM(Y$550:Y563))</f>
        <v/>
      </c>
      <c r="AD563" s="310"/>
      <c r="AE563" s="310"/>
      <c r="AF563" s="311"/>
    </row>
    <row r="564" spans="1:62" s="23" customFormat="1" ht="15.75" hidden="1" customHeight="1">
      <c r="A564" s="117" t="str">
        <f t="shared" si="91"/>
        <v>×</v>
      </c>
      <c r="B564" s="165"/>
      <c r="F564" s="294" t="str">
        <f t="shared" si="92"/>
        <v/>
      </c>
      <c r="G564" s="228"/>
      <c r="H564" s="228"/>
      <c r="I564" s="227">
        <f t="shared" si="93"/>
        <v>0</v>
      </c>
      <c r="J564" s="227"/>
      <c r="K564" s="227"/>
      <c r="L564" s="306" t="str">
        <f t="shared" si="94"/>
        <v/>
      </c>
      <c r="M564" s="266"/>
      <c r="N564" s="266"/>
      <c r="O564" s="266"/>
      <c r="P564" s="266" t="str">
        <f t="shared" si="95"/>
        <v/>
      </c>
      <c r="Q564" s="266"/>
      <c r="R564" s="266"/>
      <c r="S564" s="266"/>
      <c r="T564" s="266"/>
      <c r="U564" s="266" t="str">
        <f t="shared" si="97"/>
        <v/>
      </c>
      <c r="V564" s="266"/>
      <c r="W564" s="266"/>
      <c r="X564" s="266"/>
      <c r="Y564" s="312" t="str">
        <f t="shared" si="96"/>
        <v/>
      </c>
      <c r="Z564" s="312"/>
      <c r="AA564" s="312"/>
      <c r="AB564" s="312"/>
      <c r="AC564" s="310" t="str">
        <f>IF(Y564="","",SUM(Y$550:Y564))</f>
        <v/>
      </c>
      <c r="AD564" s="310"/>
      <c r="AE564" s="310"/>
      <c r="AF564" s="311"/>
    </row>
    <row r="565" spans="1:62" s="23" customFormat="1" ht="15.75" hidden="1" customHeight="1">
      <c r="A565" s="117" t="str">
        <f t="shared" si="91"/>
        <v>×</v>
      </c>
      <c r="B565" s="165"/>
      <c r="F565" s="508" t="str">
        <f t="shared" si="92"/>
        <v/>
      </c>
      <c r="G565" s="237"/>
      <c r="H565" s="237"/>
      <c r="I565" s="236">
        <f t="shared" si="93"/>
        <v>0</v>
      </c>
      <c r="J565" s="236"/>
      <c r="K565" s="236"/>
      <c r="L565" s="513" t="str">
        <f t="shared" si="94"/>
        <v/>
      </c>
      <c r="M565" s="270"/>
      <c r="N565" s="270"/>
      <c r="O565" s="270"/>
      <c r="P565" s="270" t="str">
        <f t="shared" si="95"/>
        <v/>
      </c>
      <c r="Q565" s="270"/>
      <c r="R565" s="270"/>
      <c r="S565" s="270"/>
      <c r="T565" s="270"/>
      <c r="U565" s="270" t="str">
        <f t="shared" si="97"/>
        <v/>
      </c>
      <c r="V565" s="270"/>
      <c r="W565" s="270"/>
      <c r="X565" s="270"/>
      <c r="Y565" s="512" t="str">
        <f t="shared" si="96"/>
        <v/>
      </c>
      <c r="Z565" s="512"/>
      <c r="AA565" s="512"/>
      <c r="AB565" s="512"/>
      <c r="AC565" s="441" t="str">
        <f>IF(Y565="","",SUM(Y$550:Y565))</f>
        <v/>
      </c>
      <c r="AD565" s="441"/>
      <c r="AE565" s="441"/>
      <c r="AF565" s="442"/>
    </row>
    <row r="566" spans="1:62" ht="15.75" customHeight="1">
      <c r="A566" s="117" t="str">
        <f>IF(液状化L1の有無="","","×")</f>
        <v/>
      </c>
      <c r="F566" s="167"/>
      <c r="G566" s="167"/>
      <c r="H566" s="167"/>
      <c r="I566" s="167"/>
      <c r="J566" s="167"/>
      <c r="K566" s="167"/>
      <c r="L566" s="167"/>
      <c r="M566" s="167"/>
      <c r="N566" s="167"/>
      <c r="O566" s="167"/>
      <c r="P566" s="167"/>
      <c r="Q566" s="167"/>
      <c r="R566" s="167"/>
      <c r="S566" s="167"/>
      <c r="T566" s="50" t="s">
        <v>124</v>
      </c>
      <c r="U566" s="167">
        <v>4</v>
      </c>
      <c r="V566" s="385" t="s">
        <v>146</v>
      </c>
      <c r="W566" s="385"/>
      <c r="X566" s="167" t="s">
        <v>26</v>
      </c>
      <c r="Y566" s="440">
        <f>Y541</f>
        <v>13742400</v>
      </c>
      <c r="Z566" s="440"/>
      <c r="AA566" s="440"/>
      <c r="AB566" s="440"/>
      <c r="AC566" s="440"/>
      <c r="AD566" s="407" t="s">
        <v>162</v>
      </c>
      <c r="AE566" s="407"/>
      <c r="AF566" s="167" t="s">
        <v>154</v>
      </c>
      <c r="AK566" s="51"/>
      <c r="AL566" s="24"/>
      <c r="AM566" s="24"/>
      <c r="AN566" s="24"/>
      <c r="BG566" s="165"/>
      <c r="BH566" s="165"/>
      <c r="BI566" s="165"/>
      <c r="BJ566" s="165"/>
    </row>
    <row r="567" spans="1:62" ht="15.75" customHeight="1">
      <c r="A567" s="117" t="str">
        <f>IF(液状化L1の有無="","","×")</f>
        <v/>
      </c>
      <c r="F567" s="165"/>
      <c r="T567" s="178"/>
      <c r="Y567" s="52"/>
      <c r="Z567" s="52"/>
      <c r="AA567" s="52"/>
      <c r="AB567" s="52"/>
      <c r="AC567" s="52"/>
      <c r="AD567" s="179"/>
      <c r="AE567" s="179"/>
      <c r="AK567" s="51"/>
      <c r="AL567" s="24"/>
      <c r="AM567" s="24"/>
      <c r="AN567" s="24"/>
      <c r="BG567" s="165"/>
      <c r="BH567" s="165"/>
      <c r="BI567" s="165"/>
      <c r="BJ567" s="165"/>
    </row>
    <row r="568" spans="1:62" ht="15.75" customHeight="1">
      <c r="A568" s="117" t="str">
        <f>IF(液状化L1の有無="","","×")</f>
        <v/>
      </c>
      <c r="F568" s="174" t="s">
        <v>424</v>
      </c>
      <c r="T568" s="178"/>
      <c r="Y568" s="52"/>
      <c r="Z568" s="52"/>
      <c r="AA568" s="52"/>
      <c r="AB568" s="52"/>
      <c r="AC568" s="52"/>
      <c r="AD568" s="179"/>
      <c r="AE568" s="179"/>
      <c r="AK568" s="51"/>
      <c r="AL568" s="24"/>
      <c r="AM568" s="24"/>
      <c r="AN568" s="24"/>
      <c r="BG568" s="165"/>
      <c r="BH568" s="165"/>
      <c r="BI568" s="165"/>
      <c r="BJ568" s="165"/>
    </row>
    <row r="569" spans="1:62" ht="15.75" customHeight="1">
      <c r="A569" s="118" t="str">
        <f>IF(液状化L1の有無="","","×")</f>
        <v/>
      </c>
      <c r="F569" s="262" t="s">
        <v>425</v>
      </c>
      <c r="G569" s="262"/>
      <c r="H569" s="165" t="s">
        <v>26</v>
      </c>
      <c r="I569" s="296">
        <v>6.929999828338623</v>
      </c>
      <c r="J569" s="296"/>
      <c r="K569" s="296"/>
      <c r="L569" s="165" t="s">
        <v>427</v>
      </c>
      <c r="T569" s="178"/>
      <c r="Y569" s="52"/>
      <c r="Z569" s="52"/>
      <c r="AA569" s="52"/>
      <c r="AB569" s="52"/>
      <c r="AC569" s="52"/>
      <c r="AD569" s="179"/>
      <c r="AE569" s="179"/>
      <c r="AK569" s="51"/>
      <c r="AL569" s="24"/>
      <c r="AM569" s="24"/>
      <c r="AN569" s="24"/>
      <c r="BG569" s="165"/>
      <c r="BH569" s="165"/>
      <c r="BI569" s="165"/>
      <c r="BJ569" s="165"/>
    </row>
    <row r="570" spans="1:62" s="53" customFormat="1" ht="15.75" customHeight="1">
      <c r="A570" s="116" t="str">
        <f>IF(液状化L2の有無="","","×")</f>
        <v/>
      </c>
      <c r="B570" s="165" t="s">
        <v>588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65"/>
      <c r="F572" s="26" t="s">
        <v>537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65"/>
      <c r="F573" s="299" t="s">
        <v>77</v>
      </c>
      <c r="G573" s="245"/>
      <c r="H573" s="245"/>
      <c r="I573" s="301" t="s">
        <v>155</v>
      </c>
      <c r="J573" s="302"/>
      <c r="K573" s="302"/>
      <c r="L573" s="245" t="s">
        <v>156</v>
      </c>
      <c r="M573" s="245"/>
      <c r="N573" s="245"/>
      <c r="O573" s="245"/>
      <c r="P573" s="245" t="s">
        <v>160</v>
      </c>
      <c r="Q573" s="245"/>
      <c r="R573" s="245"/>
      <c r="S573" s="245"/>
      <c r="T573" s="245"/>
      <c r="U573" s="245" t="s">
        <v>157</v>
      </c>
      <c r="V573" s="245"/>
      <c r="W573" s="245"/>
      <c r="X573" s="245"/>
      <c r="Y573" s="245" t="s">
        <v>158</v>
      </c>
      <c r="Z573" s="245"/>
      <c r="AA573" s="245"/>
      <c r="AB573" s="245"/>
      <c r="AC573" s="245" t="s">
        <v>159</v>
      </c>
      <c r="AD573" s="245"/>
      <c r="AE573" s="245"/>
      <c r="AF573" s="404"/>
    </row>
    <row r="574" spans="1:62" s="23" customFormat="1" ht="15.75" customHeight="1">
      <c r="A574" s="116" t="str">
        <f>IF(液状化L2の有無="","","×")</f>
        <v/>
      </c>
      <c r="B574" s="165"/>
      <c r="F574" s="300"/>
      <c r="G574" s="246"/>
      <c r="H574" s="246"/>
      <c r="I574" s="303"/>
      <c r="J574" s="303"/>
      <c r="K574" s="303"/>
      <c r="L574" s="246"/>
      <c r="M574" s="246"/>
      <c r="N574" s="246"/>
      <c r="O574" s="246"/>
      <c r="P574" s="246"/>
      <c r="Q574" s="246"/>
      <c r="R574" s="246"/>
      <c r="S574" s="246"/>
      <c r="T574" s="246"/>
      <c r="U574" s="246"/>
      <c r="V574" s="246"/>
      <c r="W574" s="246"/>
      <c r="X574" s="246"/>
      <c r="Y574" s="246"/>
      <c r="Z574" s="246"/>
      <c r="AA574" s="246"/>
      <c r="AB574" s="246"/>
      <c r="AC574" s="246"/>
      <c r="AD574" s="246"/>
      <c r="AE574" s="246"/>
      <c r="AF574" s="406"/>
    </row>
    <row r="575" spans="1:62" s="23" customFormat="1" ht="15.75" customHeight="1">
      <c r="A575" s="116" t="str">
        <f t="shared" ref="A575:A590" si="98">IF(液状化L2の有無="×","×",IF(F575="","×",""))</f>
        <v/>
      </c>
      <c r="B575" s="165"/>
      <c r="F575" s="304">
        <f t="shared" ref="F575:F590" si="99">F550</f>
        <v>2</v>
      </c>
      <c r="G575" s="226"/>
      <c r="H575" s="226"/>
      <c r="I575" s="225">
        <f t="shared" ref="I575:I590" si="100">I550</f>
        <v>0.33000001311302185</v>
      </c>
      <c r="J575" s="225"/>
      <c r="K575" s="225"/>
      <c r="L575" s="305">
        <f t="shared" ref="L575:L590" si="101">AA326</f>
        <v>420</v>
      </c>
      <c r="M575" s="226"/>
      <c r="N575" s="226"/>
      <c r="O575" s="226"/>
      <c r="P575" s="226">
        <f>IF(L575="","",ROUND(L575/$Y$591,6))</f>
        <v>3.1000000000000001E-5</v>
      </c>
      <c r="Q575" s="226"/>
      <c r="R575" s="226"/>
      <c r="S575" s="226"/>
      <c r="T575" s="226"/>
      <c r="U575" s="226">
        <f>IF(P575="","",ROUND(P575^0.25,4))</f>
        <v>7.46E-2</v>
      </c>
      <c r="V575" s="226"/>
      <c r="W575" s="226"/>
      <c r="X575" s="226"/>
      <c r="Y575" s="510">
        <f t="shared" ref="Y575:Y590" si="102">IF(U575="","",ROUND(U575*I575,4))</f>
        <v>2.46E-2</v>
      </c>
      <c r="Z575" s="510"/>
      <c r="AA575" s="510"/>
      <c r="AB575" s="510"/>
      <c r="AC575" s="502">
        <f>IF(Y575="","",SUM(Y$575:Y575))</f>
        <v>2.46E-2</v>
      </c>
      <c r="AD575" s="502"/>
      <c r="AE575" s="502"/>
      <c r="AF575" s="503"/>
    </row>
    <row r="576" spans="1:62" s="23" customFormat="1" ht="15.75" customHeight="1">
      <c r="A576" s="116" t="str">
        <f t="shared" si="98"/>
        <v/>
      </c>
      <c r="B576" s="165"/>
      <c r="F576" s="265">
        <f t="shared" si="99"/>
        <v>3</v>
      </c>
      <c r="G576" s="266"/>
      <c r="H576" s="266"/>
      <c r="I576" s="231">
        <f t="shared" si="100"/>
        <v>1.5</v>
      </c>
      <c r="J576" s="231"/>
      <c r="K576" s="231"/>
      <c r="L576" s="306">
        <f t="shared" si="101"/>
        <v>2520</v>
      </c>
      <c r="M576" s="266"/>
      <c r="N576" s="266"/>
      <c r="O576" s="266"/>
      <c r="P576" s="266">
        <f t="shared" ref="P576:P590" si="103">IF(L576="","",ROUND(L576/$Y$591,6))</f>
        <v>1.83E-4</v>
      </c>
      <c r="Q576" s="266"/>
      <c r="R576" s="266"/>
      <c r="S576" s="266"/>
      <c r="T576" s="266"/>
      <c r="U576" s="266">
        <f t="shared" ref="U576:U590" si="104">IF(P576="","",ROUND(P576^0.25,4))</f>
        <v>0.1163</v>
      </c>
      <c r="V576" s="266"/>
      <c r="W576" s="266"/>
      <c r="X576" s="266"/>
      <c r="Y576" s="312">
        <f t="shared" si="102"/>
        <v>0.17449999999999999</v>
      </c>
      <c r="Z576" s="312"/>
      <c r="AA576" s="312"/>
      <c r="AB576" s="312"/>
      <c r="AC576" s="310">
        <f>IF(Y576="","",SUM(Y$575:Y576))</f>
        <v>0.1991</v>
      </c>
      <c r="AD576" s="310"/>
      <c r="AE576" s="310"/>
      <c r="AF576" s="311"/>
    </row>
    <row r="577" spans="1:62" s="23" customFormat="1" ht="15.75" customHeight="1">
      <c r="A577" s="116" t="str">
        <f t="shared" si="98"/>
        <v/>
      </c>
      <c r="B577" s="165"/>
      <c r="F577" s="265">
        <f t="shared" si="99"/>
        <v>4</v>
      </c>
      <c r="G577" s="266"/>
      <c r="H577" s="266"/>
      <c r="I577" s="231">
        <f t="shared" si="100"/>
        <v>6.5500001907348633</v>
      </c>
      <c r="J577" s="231"/>
      <c r="K577" s="231"/>
      <c r="L577" s="306">
        <f t="shared" si="101"/>
        <v>7730</v>
      </c>
      <c r="M577" s="266"/>
      <c r="N577" s="266"/>
      <c r="O577" s="266"/>
      <c r="P577" s="266">
        <f t="shared" si="103"/>
        <v>5.62E-4</v>
      </c>
      <c r="Q577" s="266"/>
      <c r="R577" s="266"/>
      <c r="S577" s="266"/>
      <c r="T577" s="266"/>
      <c r="U577" s="266">
        <f t="shared" si="104"/>
        <v>0.154</v>
      </c>
      <c r="V577" s="266"/>
      <c r="W577" s="266"/>
      <c r="X577" s="266"/>
      <c r="Y577" s="312">
        <f t="shared" si="102"/>
        <v>1.0086999999999999</v>
      </c>
      <c r="Z577" s="312"/>
      <c r="AA577" s="312"/>
      <c r="AB577" s="312"/>
      <c r="AC577" s="310">
        <f>IF(Y577="","",SUM(Y$575:Y577))</f>
        <v>1.2078</v>
      </c>
      <c r="AD577" s="310"/>
      <c r="AE577" s="310"/>
      <c r="AF577" s="311"/>
    </row>
    <row r="578" spans="1:62" s="23" customFormat="1" ht="15.75" customHeight="1">
      <c r="A578" s="116" t="str">
        <f t="shared" si="98"/>
        <v/>
      </c>
      <c r="B578" s="165"/>
      <c r="F578" s="265">
        <f t="shared" si="99"/>
        <v>5</v>
      </c>
      <c r="G578" s="266"/>
      <c r="H578" s="266"/>
      <c r="I578" s="231">
        <f t="shared" si="100"/>
        <v>3.4500000476837158</v>
      </c>
      <c r="J578" s="231"/>
      <c r="K578" s="231"/>
      <c r="L578" s="306">
        <f t="shared" si="101"/>
        <v>7730</v>
      </c>
      <c r="M578" s="266"/>
      <c r="N578" s="266"/>
      <c r="O578" s="266"/>
      <c r="P578" s="266">
        <f t="shared" si="103"/>
        <v>5.62E-4</v>
      </c>
      <c r="Q578" s="266"/>
      <c r="R578" s="266"/>
      <c r="S578" s="266"/>
      <c r="T578" s="266"/>
      <c r="U578" s="266">
        <f t="shared" si="104"/>
        <v>0.154</v>
      </c>
      <c r="V578" s="266"/>
      <c r="W578" s="266"/>
      <c r="X578" s="266"/>
      <c r="Y578" s="312">
        <f t="shared" si="102"/>
        <v>0.53129999999999999</v>
      </c>
      <c r="Z578" s="312"/>
      <c r="AA578" s="312"/>
      <c r="AB578" s="312"/>
      <c r="AC578" s="310">
        <f>IF(Y578="","",SUM(Y$575:Y578))</f>
        <v>1.7391000000000001</v>
      </c>
      <c r="AD578" s="310"/>
      <c r="AE578" s="310"/>
      <c r="AF578" s="311"/>
    </row>
    <row r="579" spans="1:62" s="23" customFormat="1" ht="15.75" customHeight="1">
      <c r="A579" s="116" t="str">
        <f t="shared" si="98"/>
        <v/>
      </c>
      <c r="B579" s="165"/>
      <c r="F579" s="265">
        <f t="shared" si="99"/>
        <v>6</v>
      </c>
      <c r="G579" s="266"/>
      <c r="H579" s="266"/>
      <c r="I579" s="231">
        <f t="shared" si="100"/>
        <v>2.3499999046325684</v>
      </c>
      <c r="J579" s="231"/>
      <c r="K579" s="231"/>
      <c r="L579" s="306">
        <f t="shared" si="101"/>
        <v>7730</v>
      </c>
      <c r="M579" s="266"/>
      <c r="N579" s="266"/>
      <c r="O579" s="266"/>
      <c r="P579" s="266">
        <f t="shared" si="103"/>
        <v>5.62E-4</v>
      </c>
      <c r="Q579" s="266"/>
      <c r="R579" s="266"/>
      <c r="S579" s="266"/>
      <c r="T579" s="266"/>
      <c r="U579" s="266">
        <f t="shared" si="104"/>
        <v>0.154</v>
      </c>
      <c r="V579" s="266"/>
      <c r="W579" s="266"/>
      <c r="X579" s="266"/>
      <c r="Y579" s="312">
        <f t="shared" si="102"/>
        <v>0.3619</v>
      </c>
      <c r="Z579" s="312"/>
      <c r="AA579" s="312"/>
      <c r="AB579" s="312"/>
      <c r="AC579" s="310">
        <f>IF(Y579="","",SUM(Y$575:Y579))</f>
        <v>2.101</v>
      </c>
      <c r="AD579" s="310"/>
      <c r="AE579" s="310"/>
      <c r="AF579" s="311"/>
    </row>
    <row r="580" spans="1:62" s="23" customFormat="1" ht="15.75" customHeight="1">
      <c r="A580" s="116" t="str">
        <f t="shared" si="98"/>
        <v/>
      </c>
      <c r="B580" s="165"/>
      <c r="F580" s="265">
        <f t="shared" si="99"/>
        <v>7</v>
      </c>
      <c r="G580" s="266"/>
      <c r="H580" s="266"/>
      <c r="I580" s="231">
        <f t="shared" si="100"/>
        <v>8.6000003814697266</v>
      </c>
      <c r="J580" s="231"/>
      <c r="K580" s="231"/>
      <c r="L580" s="306">
        <f t="shared" si="101"/>
        <v>16940</v>
      </c>
      <c r="M580" s="266"/>
      <c r="N580" s="266"/>
      <c r="O580" s="266"/>
      <c r="P580" s="266">
        <f t="shared" si="103"/>
        <v>1.2329999999999999E-3</v>
      </c>
      <c r="Q580" s="266"/>
      <c r="R580" s="266"/>
      <c r="S580" s="266"/>
      <c r="T580" s="266"/>
      <c r="U580" s="266">
        <f t="shared" si="104"/>
        <v>0.18740000000000001</v>
      </c>
      <c r="V580" s="266"/>
      <c r="W580" s="266"/>
      <c r="X580" s="266"/>
      <c r="Y580" s="312">
        <f t="shared" si="102"/>
        <v>1.6115999999999999</v>
      </c>
      <c r="Z580" s="312"/>
      <c r="AA580" s="312"/>
      <c r="AB580" s="312"/>
      <c r="AC580" s="310">
        <f>IF(Y580="","",SUM(Y$575:Y580))</f>
        <v>3.7126000000000001</v>
      </c>
      <c r="AD580" s="310"/>
      <c r="AE580" s="310"/>
      <c r="AF580" s="311"/>
    </row>
    <row r="581" spans="1:62" s="23" customFormat="1" ht="15.75" customHeight="1">
      <c r="A581" s="116" t="str">
        <f t="shared" si="98"/>
        <v/>
      </c>
      <c r="B581" s="165"/>
      <c r="F581" s="265">
        <f t="shared" si="99"/>
        <v>8</v>
      </c>
      <c r="G581" s="266"/>
      <c r="H581" s="266"/>
      <c r="I581" s="231">
        <f t="shared" si="100"/>
        <v>2.2000000476837158</v>
      </c>
      <c r="J581" s="231"/>
      <c r="K581" s="231"/>
      <c r="L581" s="306">
        <f t="shared" si="101"/>
        <v>24170</v>
      </c>
      <c r="M581" s="266"/>
      <c r="N581" s="266"/>
      <c r="O581" s="266"/>
      <c r="P581" s="266">
        <f t="shared" si="103"/>
        <v>1.7589999999999999E-3</v>
      </c>
      <c r="Q581" s="266"/>
      <c r="R581" s="266"/>
      <c r="S581" s="266"/>
      <c r="T581" s="266"/>
      <c r="U581" s="266">
        <f t="shared" si="104"/>
        <v>0.20480000000000001</v>
      </c>
      <c r="V581" s="266"/>
      <c r="W581" s="266"/>
      <c r="X581" s="266"/>
      <c r="Y581" s="312">
        <f t="shared" si="102"/>
        <v>0.4506</v>
      </c>
      <c r="Z581" s="312"/>
      <c r="AA581" s="312"/>
      <c r="AB581" s="312"/>
      <c r="AC581" s="310">
        <f>IF(Y581="","",SUM(Y$575:Y581))</f>
        <v>4.1631999999999998</v>
      </c>
      <c r="AD581" s="310"/>
      <c r="AE581" s="310"/>
      <c r="AF581" s="311"/>
    </row>
    <row r="582" spans="1:62" s="23" customFormat="1" ht="15.75" customHeight="1">
      <c r="A582" s="116" t="str">
        <f t="shared" si="98"/>
        <v/>
      </c>
      <c r="B582" s="165"/>
      <c r="F582" s="265">
        <f t="shared" si="99"/>
        <v>9</v>
      </c>
      <c r="G582" s="266"/>
      <c r="H582" s="266"/>
      <c r="I582" s="231">
        <f t="shared" si="100"/>
        <v>1.5</v>
      </c>
      <c r="J582" s="231"/>
      <c r="K582" s="231"/>
      <c r="L582" s="306">
        <f t="shared" si="101"/>
        <v>39390</v>
      </c>
      <c r="M582" s="266"/>
      <c r="N582" s="266"/>
      <c r="O582" s="266"/>
      <c r="P582" s="266">
        <f t="shared" si="103"/>
        <v>2.8660000000000001E-3</v>
      </c>
      <c r="Q582" s="266"/>
      <c r="R582" s="266"/>
      <c r="S582" s="266"/>
      <c r="T582" s="266"/>
      <c r="U582" s="266">
        <f t="shared" si="104"/>
        <v>0.23139999999999999</v>
      </c>
      <c r="V582" s="266"/>
      <c r="W582" s="266"/>
      <c r="X582" s="266"/>
      <c r="Y582" s="312">
        <f t="shared" si="102"/>
        <v>0.34710000000000002</v>
      </c>
      <c r="Z582" s="312"/>
      <c r="AA582" s="312"/>
      <c r="AB582" s="312"/>
      <c r="AC582" s="310">
        <f>IF(Y582="","",SUM(Y$575:Y582))</f>
        <v>4.5103</v>
      </c>
      <c r="AD582" s="310"/>
      <c r="AE582" s="310"/>
      <c r="AF582" s="311"/>
    </row>
    <row r="583" spans="1:62" s="23" customFormat="1" ht="15.75" customHeight="1">
      <c r="A583" s="116" t="str">
        <f t="shared" si="98"/>
        <v/>
      </c>
      <c r="B583" s="165"/>
      <c r="F583" s="265">
        <f t="shared" si="99"/>
        <v>10</v>
      </c>
      <c r="G583" s="266"/>
      <c r="H583" s="266"/>
      <c r="I583" s="231">
        <f t="shared" si="100"/>
        <v>3.8499999046325684</v>
      </c>
      <c r="J583" s="231"/>
      <c r="K583" s="231"/>
      <c r="L583" s="306">
        <f t="shared" si="101"/>
        <v>28330</v>
      </c>
      <c r="M583" s="266"/>
      <c r="N583" s="266"/>
      <c r="O583" s="266"/>
      <c r="P583" s="266">
        <f t="shared" si="103"/>
        <v>2.062E-3</v>
      </c>
      <c r="Q583" s="266"/>
      <c r="R583" s="266"/>
      <c r="S583" s="266"/>
      <c r="T583" s="266"/>
      <c r="U583" s="266">
        <f t="shared" si="104"/>
        <v>0.21310000000000001</v>
      </c>
      <c r="V583" s="266"/>
      <c r="W583" s="266"/>
      <c r="X583" s="266"/>
      <c r="Y583" s="312">
        <f t="shared" si="102"/>
        <v>0.82040000000000002</v>
      </c>
      <c r="Z583" s="312"/>
      <c r="AA583" s="312"/>
      <c r="AB583" s="312"/>
      <c r="AC583" s="310">
        <f>IF(Y583="","",SUM(Y$575:Y583))</f>
        <v>5.3307000000000002</v>
      </c>
      <c r="AD583" s="310"/>
      <c r="AE583" s="310"/>
      <c r="AF583" s="311"/>
    </row>
    <row r="584" spans="1:62" s="23" customFormat="1" ht="15.75" customHeight="1">
      <c r="A584" s="116" t="str">
        <f t="shared" si="98"/>
        <v/>
      </c>
      <c r="B584" s="165"/>
      <c r="F584" s="265">
        <f t="shared" si="99"/>
        <v>11</v>
      </c>
      <c r="G584" s="266"/>
      <c r="H584" s="266"/>
      <c r="I584" s="231">
        <f t="shared" si="100"/>
        <v>2.4000000953674316</v>
      </c>
      <c r="J584" s="231"/>
      <c r="K584" s="231"/>
      <c r="L584" s="306">
        <f t="shared" si="101"/>
        <v>39390</v>
      </c>
      <c r="M584" s="266"/>
      <c r="N584" s="266"/>
      <c r="O584" s="266"/>
      <c r="P584" s="266">
        <f t="shared" si="103"/>
        <v>2.8660000000000001E-3</v>
      </c>
      <c r="Q584" s="266"/>
      <c r="R584" s="266"/>
      <c r="S584" s="266"/>
      <c r="T584" s="266"/>
      <c r="U584" s="266">
        <f t="shared" si="104"/>
        <v>0.23139999999999999</v>
      </c>
      <c r="V584" s="266"/>
      <c r="W584" s="266"/>
      <c r="X584" s="266"/>
      <c r="Y584" s="312">
        <f t="shared" si="102"/>
        <v>0.5554</v>
      </c>
      <c r="Z584" s="312"/>
      <c r="AA584" s="312"/>
      <c r="AB584" s="312"/>
      <c r="AC584" s="310">
        <f>IF(Y584="","",SUM(Y$575:Y584))</f>
        <v>5.8860999999999999</v>
      </c>
      <c r="AD584" s="310"/>
      <c r="AE584" s="310"/>
      <c r="AF584" s="311"/>
    </row>
    <row r="585" spans="1:62" s="23" customFormat="1" ht="15.75" customHeight="1">
      <c r="A585" s="116" t="str">
        <f t="shared" si="98"/>
        <v/>
      </c>
      <c r="B585" s="165"/>
      <c r="F585" s="265">
        <f t="shared" si="99"/>
        <v>12</v>
      </c>
      <c r="G585" s="266"/>
      <c r="H585" s="266"/>
      <c r="I585" s="231">
        <f t="shared" si="100"/>
        <v>2.2699999809265137</v>
      </c>
      <c r="J585" s="231"/>
      <c r="K585" s="231"/>
      <c r="L585" s="306">
        <f t="shared" si="101"/>
        <v>26700</v>
      </c>
      <c r="M585" s="266"/>
      <c r="N585" s="266"/>
      <c r="O585" s="266"/>
      <c r="P585" s="266">
        <f t="shared" si="103"/>
        <v>1.9430000000000001E-3</v>
      </c>
      <c r="Q585" s="266"/>
      <c r="R585" s="266"/>
      <c r="S585" s="266"/>
      <c r="T585" s="266"/>
      <c r="U585" s="266">
        <f t="shared" si="104"/>
        <v>0.21</v>
      </c>
      <c r="V585" s="266"/>
      <c r="W585" s="266"/>
      <c r="X585" s="266"/>
      <c r="Y585" s="312">
        <f t="shared" si="102"/>
        <v>0.47670000000000001</v>
      </c>
      <c r="Z585" s="312"/>
      <c r="AA585" s="312"/>
      <c r="AB585" s="312"/>
      <c r="AC585" s="310">
        <f>IF(Y585="","",SUM(Y$575:Y585))</f>
        <v>6.3628</v>
      </c>
      <c r="AD585" s="310"/>
      <c r="AE585" s="310"/>
      <c r="AF585" s="311"/>
    </row>
    <row r="586" spans="1:62" s="23" customFormat="1" ht="15.75" hidden="1" customHeight="1">
      <c r="A586" s="116" t="str">
        <f t="shared" si="98"/>
        <v>×</v>
      </c>
      <c r="B586" s="165"/>
      <c r="F586" s="265" t="str">
        <f t="shared" si="99"/>
        <v/>
      </c>
      <c r="G586" s="266"/>
      <c r="H586" s="266"/>
      <c r="I586" s="231">
        <f t="shared" si="100"/>
        <v>0</v>
      </c>
      <c r="J586" s="231"/>
      <c r="K586" s="231"/>
      <c r="L586" s="306" t="str">
        <f t="shared" si="101"/>
        <v/>
      </c>
      <c r="M586" s="266"/>
      <c r="N586" s="266"/>
      <c r="O586" s="266"/>
      <c r="P586" s="266" t="str">
        <f t="shared" si="103"/>
        <v/>
      </c>
      <c r="Q586" s="266"/>
      <c r="R586" s="266"/>
      <c r="S586" s="266"/>
      <c r="T586" s="266"/>
      <c r="U586" s="266" t="str">
        <f t="shared" si="104"/>
        <v/>
      </c>
      <c r="V586" s="266"/>
      <c r="W586" s="266"/>
      <c r="X586" s="266"/>
      <c r="Y586" s="312" t="str">
        <f t="shared" si="102"/>
        <v/>
      </c>
      <c r="Z586" s="312"/>
      <c r="AA586" s="312"/>
      <c r="AB586" s="312"/>
      <c r="AC586" s="310" t="str">
        <f>IF(Y586="","",SUM(Y$575:Y586))</f>
        <v/>
      </c>
      <c r="AD586" s="310"/>
      <c r="AE586" s="310"/>
      <c r="AF586" s="311"/>
    </row>
    <row r="587" spans="1:62" s="23" customFormat="1" ht="15.75" hidden="1" customHeight="1">
      <c r="A587" s="116" t="str">
        <f t="shared" si="98"/>
        <v>×</v>
      </c>
      <c r="B587" s="165"/>
      <c r="F587" s="265" t="str">
        <f t="shared" si="99"/>
        <v/>
      </c>
      <c r="G587" s="266"/>
      <c r="H587" s="266"/>
      <c r="I587" s="231">
        <f t="shared" si="100"/>
        <v>0</v>
      </c>
      <c r="J587" s="231"/>
      <c r="K587" s="231"/>
      <c r="L587" s="306" t="str">
        <f t="shared" si="101"/>
        <v/>
      </c>
      <c r="M587" s="266"/>
      <c r="N587" s="266"/>
      <c r="O587" s="266"/>
      <c r="P587" s="266" t="str">
        <f t="shared" si="103"/>
        <v/>
      </c>
      <c r="Q587" s="266"/>
      <c r="R587" s="266"/>
      <c r="S587" s="266"/>
      <c r="T587" s="266"/>
      <c r="U587" s="266" t="str">
        <f t="shared" si="104"/>
        <v/>
      </c>
      <c r="V587" s="266"/>
      <c r="W587" s="266"/>
      <c r="X587" s="266"/>
      <c r="Y587" s="312" t="str">
        <f t="shared" si="102"/>
        <v/>
      </c>
      <c r="Z587" s="312"/>
      <c r="AA587" s="312"/>
      <c r="AB587" s="312"/>
      <c r="AC587" s="310" t="str">
        <f>IF(Y587="","",SUM(Y$575:Y587))</f>
        <v/>
      </c>
      <c r="AD587" s="310"/>
      <c r="AE587" s="310"/>
      <c r="AF587" s="311"/>
    </row>
    <row r="588" spans="1:62" s="23" customFormat="1" ht="15.75" hidden="1" customHeight="1">
      <c r="A588" s="116" t="str">
        <f t="shared" si="98"/>
        <v>×</v>
      </c>
      <c r="B588" s="165"/>
      <c r="F588" s="265" t="str">
        <f t="shared" si="99"/>
        <v/>
      </c>
      <c r="G588" s="266"/>
      <c r="H588" s="266"/>
      <c r="I588" s="231">
        <f t="shared" si="100"/>
        <v>0</v>
      </c>
      <c r="J588" s="231"/>
      <c r="K588" s="231"/>
      <c r="L588" s="306" t="str">
        <f t="shared" si="101"/>
        <v/>
      </c>
      <c r="M588" s="266"/>
      <c r="N588" s="266"/>
      <c r="O588" s="266"/>
      <c r="P588" s="266" t="str">
        <f t="shared" si="103"/>
        <v/>
      </c>
      <c r="Q588" s="266"/>
      <c r="R588" s="266"/>
      <c r="S588" s="266"/>
      <c r="T588" s="266"/>
      <c r="U588" s="266" t="str">
        <f t="shared" si="104"/>
        <v/>
      </c>
      <c r="V588" s="266"/>
      <c r="W588" s="266"/>
      <c r="X588" s="266"/>
      <c r="Y588" s="312" t="str">
        <f t="shared" si="102"/>
        <v/>
      </c>
      <c r="Z588" s="312"/>
      <c r="AA588" s="312"/>
      <c r="AB588" s="312"/>
      <c r="AC588" s="310" t="str">
        <f>IF(Y588="","",SUM(Y$575:Y588))</f>
        <v/>
      </c>
      <c r="AD588" s="310"/>
      <c r="AE588" s="310"/>
      <c r="AF588" s="311"/>
    </row>
    <row r="589" spans="1:62" s="23" customFormat="1" ht="15.75" hidden="1" customHeight="1">
      <c r="A589" s="116" t="str">
        <f t="shared" si="98"/>
        <v>×</v>
      </c>
      <c r="B589" s="165"/>
      <c r="F589" s="265" t="str">
        <f t="shared" si="99"/>
        <v/>
      </c>
      <c r="G589" s="266"/>
      <c r="H589" s="266"/>
      <c r="I589" s="231">
        <f t="shared" si="100"/>
        <v>0</v>
      </c>
      <c r="J589" s="231"/>
      <c r="K589" s="231"/>
      <c r="L589" s="306" t="str">
        <f t="shared" si="101"/>
        <v/>
      </c>
      <c r="M589" s="266"/>
      <c r="N589" s="266"/>
      <c r="O589" s="266"/>
      <c r="P589" s="266" t="str">
        <f t="shared" si="103"/>
        <v/>
      </c>
      <c r="Q589" s="266"/>
      <c r="R589" s="266"/>
      <c r="S589" s="266"/>
      <c r="T589" s="266"/>
      <c r="U589" s="266" t="str">
        <f t="shared" si="104"/>
        <v/>
      </c>
      <c r="V589" s="266"/>
      <c r="W589" s="266"/>
      <c r="X589" s="266"/>
      <c r="Y589" s="312" t="str">
        <f t="shared" si="102"/>
        <v/>
      </c>
      <c r="Z589" s="312"/>
      <c r="AA589" s="312"/>
      <c r="AB589" s="312"/>
      <c r="AC589" s="310" t="str">
        <f>IF(Y589="","",SUM(Y$575:Y589))</f>
        <v/>
      </c>
      <c r="AD589" s="310"/>
      <c r="AE589" s="310"/>
      <c r="AF589" s="311"/>
    </row>
    <row r="590" spans="1:62" s="23" customFormat="1" ht="15.75" hidden="1" customHeight="1">
      <c r="A590" s="116" t="str">
        <f t="shared" si="98"/>
        <v>×</v>
      </c>
      <c r="B590" s="165"/>
      <c r="F590" s="269" t="str">
        <f t="shared" si="99"/>
        <v/>
      </c>
      <c r="G590" s="270"/>
      <c r="H590" s="270"/>
      <c r="I590" s="252">
        <f t="shared" si="100"/>
        <v>0</v>
      </c>
      <c r="J590" s="252"/>
      <c r="K590" s="252"/>
      <c r="L590" s="513" t="str">
        <f t="shared" si="101"/>
        <v/>
      </c>
      <c r="M590" s="270"/>
      <c r="N590" s="270"/>
      <c r="O590" s="270"/>
      <c r="P590" s="270" t="str">
        <f t="shared" si="103"/>
        <v/>
      </c>
      <c r="Q590" s="270"/>
      <c r="R590" s="270"/>
      <c r="S590" s="270"/>
      <c r="T590" s="270"/>
      <c r="U590" s="270" t="str">
        <f t="shared" si="104"/>
        <v/>
      </c>
      <c r="V590" s="270"/>
      <c r="W590" s="270"/>
      <c r="X590" s="270"/>
      <c r="Y590" s="512" t="str">
        <f t="shared" si="102"/>
        <v/>
      </c>
      <c r="Z590" s="512"/>
      <c r="AA590" s="512"/>
      <c r="AB590" s="512"/>
      <c r="AC590" s="441" t="str">
        <f>IF(Y590="","",SUM(Y$575:Y590))</f>
        <v/>
      </c>
      <c r="AD590" s="441"/>
      <c r="AE590" s="441"/>
      <c r="AF590" s="442"/>
    </row>
    <row r="591" spans="1:62" ht="15.75" customHeight="1">
      <c r="A591" s="116" t="str">
        <f>IF(液状化L2の有無="","","×")</f>
        <v/>
      </c>
      <c r="F591" s="167"/>
      <c r="G591" s="167"/>
      <c r="H591" s="167"/>
      <c r="I591" s="167"/>
      <c r="J591" s="167"/>
      <c r="K591" s="167"/>
      <c r="L591" s="167"/>
      <c r="M591" s="167"/>
      <c r="N591" s="167"/>
      <c r="O591" s="167"/>
      <c r="P591" s="167"/>
      <c r="Q591" s="167"/>
      <c r="R591" s="167"/>
      <c r="S591" s="167"/>
      <c r="T591" s="50" t="s">
        <v>124</v>
      </c>
      <c r="U591" s="167">
        <v>4</v>
      </c>
      <c r="V591" s="385" t="s">
        <v>146</v>
      </c>
      <c r="W591" s="385"/>
      <c r="X591" s="167" t="s">
        <v>26</v>
      </c>
      <c r="Y591" s="440">
        <f>Y566</f>
        <v>13742400</v>
      </c>
      <c r="Z591" s="440"/>
      <c r="AA591" s="440"/>
      <c r="AB591" s="440"/>
      <c r="AC591" s="440"/>
      <c r="AD591" s="407" t="s">
        <v>162</v>
      </c>
      <c r="AE591" s="407"/>
      <c r="AF591" s="167" t="s">
        <v>154</v>
      </c>
      <c r="AK591" s="51"/>
      <c r="AL591" s="24"/>
      <c r="AM591" s="24"/>
      <c r="AN591" s="24"/>
      <c r="BG591" s="165"/>
      <c r="BH591" s="165"/>
      <c r="BI591" s="165"/>
      <c r="BJ591" s="165"/>
    </row>
    <row r="592" spans="1:62" ht="15.75" customHeight="1">
      <c r="A592" s="116" t="str">
        <f>IF(液状化L2の有無="","","×")</f>
        <v/>
      </c>
      <c r="F592" s="165"/>
      <c r="T592" s="178"/>
      <c r="Y592" s="52"/>
      <c r="Z592" s="52"/>
      <c r="AA592" s="52"/>
      <c r="AB592" s="52"/>
      <c r="AC592" s="52"/>
      <c r="AD592" s="179"/>
      <c r="AE592" s="179"/>
      <c r="AK592" s="51"/>
      <c r="AL592" s="24"/>
      <c r="AM592" s="24"/>
      <c r="AN592" s="24"/>
      <c r="BG592" s="165"/>
      <c r="BH592" s="165"/>
      <c r="BI592" s="165"/>
      <c r="BJ592" s="165"/>
    </row>
    <row r="593" spans="1:62" ht="15.75" customHeight="1">
      <c r="A593" s="116" t="str">
        <f>IF(液状化L2の有無="","","×")</f>
        <v/>
      </c>
      <c r="F593" s="174" t="s">
        <v>424</v>
      </c>
      <c r="T593" s="178"/>
      <c r="Y593" s="52"/>
      <c r="Z593" s="52"/>
      <c r="AA593" s="52"/>
      <c r="AB593" s="52"/>
      <c r="AC593" s="52"/>
      <c r="AD593" s="179"/>
      <c r="AE593" s="179"/>
      <c r="AK593" s="51"/>
      <c r="AL593" s="24"/>
      <c r="AM593" s="24"/>
      <c r="AN593" s="24"/>
      <c r="BG593" s="165"/>
      <c r="BH593" s="165"/>
      <c r="BI593" s="165"/>
      <c r="BJ593" s="165"/>
    </row>
    <row r="594" spans="1:62" ht="15.75" customHeight="1">
      <c r="A594" s="116" t="str">
        <f>IF(液状化L2の有無="","","×")</f>
        <v/>
      </c>
      <c r="F594" s="262" t="s">
        <v>425</v>
      </c>
      <c r="G594" s="262"/>
      <c r="H594" s="165" t="s">
        <v>26</v>
      </c>
      <c r="I594" s="296">
        <v>7.0300002098083496</v>
      </c>
      <c r="J594" s="296"/>
      <c r="K594" s="296"/>
      <c r="L594" s="165" t="s">
        <v>427</v>
      </c>
      <c r="T594" s="178"/>
      <c r="Y594" s="52"/>
      <c r="Z594" s="52"/>
      <c r="AA594" s="52"/>
      <c r="AB594" s="52"/>
      <c r="AC594" s="52"/>
      <c r="AD594" s="179"/>
      <c r="AE594" s="179"/>
      <c r="AK594" s="51"/>
      <c r="AL594" s="24"/>
      <c r="AM594" s="24"/>
      <c r="AN594" s="24"/>
      <c r="BG594" s="165"/>
      <c r="BH594" s="165"/>
      <c r="BI594" s="165"/>
      <c r="BJ594" s="165"/>
    </row>
    <row r="595" spans="1:62" ht="15.75" customHeight="1">
      <c r="B595" s="165" t="s">
        <v>588</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588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6" t="s">
        <v>428</v>
      </c>
      <c r="H603" s="302"/>
      <c r="I603" s="302"/>
      <c r="J603" s="302"/>
      <c r="K603" s="302"/>
      <c r="L603" s="302"/>
      <c r="M603" s="302"/>
      <c r="N603" s="302"/>
      <c r="O603" s="302"/>
      <c r="P603" s="302"/>
      <c r="Q603" s="302"/>
      <c r="R603" s="302"/>
      <c r="S603" s="302"/>
      <c r="T603" s="457"/>
      <c r="U603" s="458" t="s">
        <v>429</v>
      </c>
      <c r="V603" s="258"/>
      <c r="W603" s="258"/>
      <c r="X603" s="258"/>
      <c r="Y603" s="258"/>
      <c r="Z603" s="258"/>
      <c r="AA603" s="258"/>
      <c r="AB603" s="258"/>
      <c r="AC603" s="258"/>
      <c r="AD603" s="258"/>
      <c r="AE603" s="258"/>
      <c r="AF603" s="258"/>
      <c r="AG603" s="258"/>
      <c r="AH603" s="259"/>
    </row>
    <row r="604" spans="1:62" s="23" customFormat="1" ht="15.75" customHeight="1">
      <c r="G604" s="287" t="s">
        <v>77</v>
      </c>
      <c r="H604" s="288"/>
      <c r="I604" s="288"/>
      <c r="J604" s="288" t="s">
        <v>187</v>
      </c>
      <c r="K604" s="288"/>
      <c r="L604" s="288"/>
      <c r="M604" s="288"/>
      <c r="N604" s="291" t="s">
        <v>186</v>
      </c>
      <c r="O604" s="292"/>
      <c r="P604" s="292"/>
      <c r="Q604" s="288" t="s">
        <v>565</v>
      </c>
      <c r="R604" s="288"/>
      <c r="S604" s="288"/>
      <c r="T604" s="421"/>
      <c r="U604" s="498" t="s">
        <v>77</v>
      </c>
      <c r="V604" s="288"/>
      <c r="W604" s="288"/>
      <c r="X604" s="288" t="s">
        <v>187</v>
      </c>
      <c r="Y604" s="288"/>
      <c r="Z604" s="288"/>
      <c r="AA604" s="288"/>
      <c r="AB604" s="291" t="s">
        <v>186</v>
      </c>
      <c r="AC604" s="292"/>
      <c r="AD604" s="292"/>
      <c r="AE604" s="288" t="s">
        <v>565</v>
      </c>
      <c r="AF604" s="288"/>
      <c r="AG604" s="288"/>
      <c r="AH604" s="421"/>
    </row>
    <row r="605" spans="1:62" s="23" customFormat="1" ht="15.75" customHeight="1">
      <c r="G605" s="289"/>
      <c r="H605" s="290"/>
      <c r="I605" s="290"/>
      <c r="J605" s="290"/>
      <c r="K605" s="290"/>
      <c r="L605" s="290"/>
      <c r="M605" s="290"/>
      <c r="N605" s="293"/>
      <c r="O605" s="293"/>
      <c r="P605" s="293"/>
      <c r="Q605" s="290"/>
      <c r="R605" s="290"/>
      <c r="S605" s="290"/>
      <c r="T605" s="519"/>
      <c r="U605" s="459"/>
      <c r="V605" s="290"/>
      <c r="W605" s="290"/>
      <c r="X605" s="290"/>
      <c r="Y605" s="290"/>
      <c r="Z605" s="290"/>
      <c r="AA605" s="290"/>
      <c r="AB605" s="293"/>
      <c r="AC605" s="293"/>
      <c r="AD605" s="293"/>
      <c r="AE605" s="290"/>
      <c r="AF605" s="290"/>
      <c r="AG605" s="290"/>
      <c r="AH605" s="519"/>
    </row>
    <row r="606" spans="1:62" s="23" customFormat="1" ht="15.75" customHeight="1">
      <c r="A606" s="180" t="str">
        <f t="shared" ref="A606:A621" si="105">IF(LEN(G606)+LEN(U606)=0,"×","")</f>
        <v/>
      </c>
      <c r="B606" s="165"/>
      <c r="C606" s="165"/>
      <c r="D606" s="165"/>
      <c r="G606" s="247">
        <v>2</v>
      </c>
      <c r="H606" s="223"/>
      <c r="I606" s="223"/>
      <c r="J606" s="516">
        <v>0</v>
      </c>
      <c r="K606" s="516"/>
      <c r="L606" s="516"/>
      <c r="M606" s="516"/>
      <c r="N606" s="224">
        <v>0.33000001311302185</v>
      </c>
      <c r="O606" s="224"/>
      <c r="P606" s="224"/>
      <c r="Q606" s="305">
        <f>IF(J606="","",J606*AE622)</f>
        <v>0</v>
      </c>
      <c r="R606" s="305"/>
      <c r="S606" s="305"/>
      <c r="T606" s="517"/>
      <c r="U606" s="447">
        <v>2</v>
      </c>
      <c r="V606" s="223"/>
      <c r="W606" s="223"/>
      <c r="X606" s="516">
        <v>0</v>
      </c>
      <c r="Y606" s="516"/>
      <c r="Z606" s="516"/>
      <c r="AA606" s="516"/>
      <c r="AB606" s="224">
        <v>0.33000001311302185</v>
      </c>
      <c r="AC606" s="224"/>
      <c r="AD606" s="224"/>
      <c r="AE606" s="305">
        <f>IF(X606="","",X606*AE622)</f>
        <v>0</v>
      </c>
      <c r="AF606" s="305"/>
      <c r="AG606" s="305"/>
      <c r="AH606" s="518"/>
    </row>
    <row r="607" spans="1:62" s="23" customFormat="1" ht="15.75" customHeight="1">
      <c r="A607" s="180" t="str">
        <f t="shared" si="105"/>
        <v/>
      </c>
      <c r="B607" s="165"/>
      <c r="C607" s="165"/>
      <c r="D607" s="165"/>
      <c r="G607" s="239">
        <v>3</v>
      </c>
      <c r="H607" s="229"/>
      <c r="I607" s="229"/>
      <c r="J607" s="520">
        <v>0</v>
      </c>
      <c r="K607" s="520"/>
      <c r="L607" s="520"/>
      <c r="M607" s="520"/>
      <c r="N607" s="221">
        <v>1.5</v>
      </c>
      <c r="O607" s="221"/>
      <c r="P607" s="221"/>
      <c r="Q607" s="306">
        <f>IF(J607="","",J607*AE622)</f>
        <v>0</v>
      </c>
      <c r="R607" s="306"/>
      <c r="S607" s="306"/>
      <c r="T607" s="522"/>
      <c r="U607" s="448">
        <v>3</v>
      </c>
      <c r="V607" s="229"/>
      <c r="W607" s="229"/>
      <c r="X607" s="520">
        <v>0</v>
      </c>
      <c r="Y607" s="520"/>
      <c r="Z607" s="520"/>
      <c r="AA607" s="520"/>
      <c r="AB607" s="221">
        <v>1.5</v>
      </c>
      <c r="AC607" s="221"/>
      <c r="AD607" s="221"/>
      <c r="AE607" s="306">
        <f>IF(X607="","",X607*AE622)</f>
        <v>0</v>
      </c>
      <c r="AF607" s="306"/>
      <c r="AG607" s="306"/>
      <c r="AH607" s="514"/>
    </row>
    <row r="608" spans="1:62" s="23" customFormat="1" ht="15.75" customHeight="1">
      <c r="A608" s="180" t="str">
        <f t="shared" si="105"/>
        <v/>
      </c>
      <c r="B608" s="165"/>
      <c r="C608" s="165"/>
      <c r="D608" s="165"/>
      <c r="G608" s="239">
        <v>4</v>
      </c>
      <c r="H608" s="229"/>
      <c r="I608" s="229"/>
      <c r="J608" s="520">
        <v>2138</v>
      </c>
      <c r="K608" s="520"/>
      <c r="L608" s="520"/>
      <c r="M608" s="520"/>
      <c r="N608" s="221">
        <v>6.5500001907348633</v>
      </c>
      <c r="O608" s="221"/>
      <c r="P608" s="221"/>
      <c r="Q608" s="306">
        <f>IF(J608="","",J608*AE622)</f>
        <v>10075.087640062466</v>
      </c>
      <c r="R608" s="306"/>
      <c r="S608" s="306"/>
      <c r="T608" s="522"/>
      <c r="U608" s="448">
        <v>4</v>
      </c>
      <c r="V608" s="229"/>
      <c r="W608" s="229"/>
      <c r="X608" s="520">
        <v>2138</v>
      </c>
      <c r="Y608" s="520"/>
      <c r="Z608" s="520"/>
      <c r="AA608" s="520"/>
      <c r="AB608" s="221">
        <v>6.5500001907348633</v>
      </c>
      <c r="AC608" s="221"/>
      <c r="AD608" s="221"/>
      <c r="AE608" s="306">
        <f>IF(X608="","",X608*AE622)</f>
        <v>10075.087640062466</v>
      </c>
      <c r="AF608" s="306"/>
      <c r="AG608" s="306"/>
      <c r="AH608" s="514"/>
    </row>
    <row r="609" spans="1:35" s="23" customFormat="1" ht="15.75" customHeight="1">
      <c r="A609" s="180" t="str">
        <f t="shared" si="105"/>
        <v/>
      </c>
      <c r="B609" s="165"/>
      <c r="C609" s="165"/>
      <c r="D609" s="165"/>
      <c r="G609" s="239">
        <v>5</v>
      </c>
      <c r="H609" s="229"/>
      <c r="I609" s="229"/>
      <c r="J609" s="520">
        <v>2138</v>
      </c>
      <c r="K609" s="520"/>
      <c r="L609" s="520"/>
      <c r="M609" s="520"/>
      <c r="N609" s="221">
        <v>3.4500000476837158</v>
      </c>
      <c r="O609" s="221"/>
      <c r="P609" s="221"/>
      <c r="Q609" s="306">
        <f>IF(J609="","",J609*AE622)</f>
        <v>10075.087640062466</v>
      </c>
      <c r="R609" s="306"/>
      <c r="S609" s="306"/>
      <c r="T609" s="522"/>
      <c r="U609" s="448">
        <v>5</v>
      </c>
      <c r="V609" s="229"/>
      <c r="W609" s="229"/>
      <c r="X609" s="520">
        <v>2138</v>
      </c>
      <c r="Y609" s="520"/>
      <c r="Z609" s="520"/>
      <c r="AA609" s="520"/>
      <c r="AB609" s="221">
        <v>3.4500000476837158</v>
      </c>
      <c r="AC609" s="221"/>
      <c r="AD609" s="221"/>
      <c r="AE609" s="306">
        <f>IF(X609="","",X609*AE622)</f>
        <v>10075.087640062466</v>
      </c>
      <c r="AF609" s="306"/>
      <c r="AG609" s="306"/>
      <c r="AH609" s="514"/>
    </row>
    <row r="610" spans="1:35" s="23" customFormat="1" ht="15.75" customHeight="1">
      <c r="A610" s="180" t="str">
        <f t="shared" si="105"/>
        <v/>
      </c>
      <c r="B610" s="165"/>
      <c r="C610" s="165"/>
      <c r="D610" s="165"/>
      <c r="G610" s="239">
        <v>6</v>
      </c>
      <c r="H610" s="229"/>
      <c r="I610" s="229"/>
      <c r="J610" s="520">
        <v>2138</v>
      </c>
      <c r="K610" s="520"/>
      <c r="L610" s="520"/>
      <c r="M610" s="520"/>
      <c r="N610" s="221">
        <v>2.3499999046325684</v>
      </c>
      <c r="O610" s="221"/>
      <c r="P610" s="221"/>
      <c r="Q610" s="306">
        <f>IF(J610="","",J610*AE622)</f>
        <v>10075.087640062466</v>
      </c>
      <c r="R610" s="306"/>
      <c r="S610" s="306"/>
      <c r="T610" s="522"/>
      <c r="U610" s="448">
        <v>6</v>
      </c>
      <c r="V610" s="229"/>
      <c r="W610" s="229"/>
      <c r="X610" s="520">
        <v>2138</v>
      </c>
      <c r="Y610" s="520"/>
      <c r="Z610" s="520"/>
      <c r="AA610" s="520"/>
      <c r="AB610" s="221">
        <v>2.3499999046325684</v>
      </c>
      <c r="AC610" s="221"/>
      <c r="AD610" s="221"/>
      <c r="AE610" s="306">
        <f>IF(X610="","",X610*AE622)</f>
        <v>10075.087640062466</v>
      </c>
      <c r="AF610" s="306"/>
      <c r="AG610" s="306"/>
      <c r="AH610" s="514"/>
    </row>
    <row r="611" spans="1:35" s="23" customFormat="1" ht="15.75" customHeight="1">
      <c r="A611" s="180" t="str">
        <f t="shared" si="105"/>
        <v/>
      </c>
      <c r="B611" s="165"/>
      <c r="C611" s="165"/>
      <c r="D611" s="165"/>
      <c r="G611" s="239">
        <v>7</v>
      </c>
      <c r="H611" s="229"/>
      <c r="I611" s="229"/>
      <c r="J611" s="520">
        <v>14063</v>
      </c>
      <c r="K611" s="520"/>
      <c r="L611" s="520"/>
      <c r="M611" s="520"/>
      <c r="N611" s="221">
        <v>8.6000003814697266</v>
      </c>
      <c r="O611" s="221"/>
      <c r="P611" s="221"/>
      <c r="Q611" s="306">
        <f>IF(J611="","",J611*AE622)</f>
        <v>66270.326231149884</v>
      </c>
      <c r="R611" s="306"/>
      <c r="S611" s="306"/>
      <c r="T611" s="522"/>
      <c r="U611" s="448">
        <v>7</v>
      </c>
      <c r="V611" s="229"/>
      <c r="W611" s="229"/>
      <c r="X611" s="520">
        <v>14063</v>
      </c>
      <c r="Y611" s="520"/>
      <c r="Z611" s="520"/>
      <c r="AA611" s="520"/>
      <c r="AB611" s="221">
        <v>8.6000003814697266</v>
      </c>
      <c r="AC611" s="221"/>
      <c r="AD611" s="221"/>
      <c r="AE611" s="306">
        <f>IF(X611="","",X611*AE622)</f>
        <v>66270.326231149884</v>
      </c>
      <c r="AF611" s="306"/>
      <c r="AG611" s="306"/>
      <c r="AH611" s="514"/>
    </row>
    <row r="612" spans="1:35" s="23" customFormat="1" ht="15.75" customHeight="1">
      <c r="A612" s="180" t="str">
        <f t="shared" si="105"/>
        <v/>
      </c>
      <c r="B612" s="165"/>
      <c r="C612" s="165"/>
      <c r="D612" s="165"/>
      <c r="G612" s="239">
        <v>8</v>
      </c>
      <c r="H612" s="229"/>
      <c r="I612" s="229"/>
      <c r="J612" s="520">
        <v>6683</v>
      </c>
      <c r="K612" s="520"/>
      <c r="L612" s="520"/>
      <c r="M612" s="520"/>
      <c r="N612" s="221">
        <v>2.2000000476837158</v>
      </c>
      <c r="O612" s="221"/>
      <c r="P612" s="221"/>
      <c r="Q612" s="306">
        <f>IF(J612="","",J612*AE622)</f>
        <v>31492.89555591088</v>
      </c>
      <c r="R612" s="306"/>
      <c r="S612" s="306"/>
      <c r="T612" s="522"/>
      <c r="U612" s="448">
        <v>8</v>
      </c>
      <c r="V612" s="229"/>
      <c r="W612" s="229"/>
      <c r="X612" s="520">
        <v>6683</v>
      </c>
      <c r="Y612" s="520"/>
      <c r="Z612" s="520"/>
      <c r="AA612" s="520"/>
      <c r="AB612" s="221">
        <v>2.2000000476837158</v>
      </c>
      <c r="AC612" s="221"/>
      <c r="AD612" s="221"/>
      <c r="AE612" s="306">
        <f>IF(X612="","",X612*AE622)</f>
        <v>31492.89555591088</v>
      </c>
      <c r="AF612" s="306"/>
      <c r="AG612" s="306"/>
      <c r="AH612" s="514"/>
    </row>
    <row r="613" spans="1:35" s="23" customFormat="1" ht="15.75" customHeight="1">
      <c r="A613" s="180" t="str">
        <f t="shared" si="105"/>
        <v/>
      </c>
      <c r="B613" s="165"/>
      <c r="C613" s="165"/>
      <c r="D613" s="165"/>
      <c r="G613" s="239">
        <v>9</v>
      </c>
      <c r="H613" s="229"/>
      <c r="I613" s="229"/>
      <c r="J613" s="520">
        <v>10890</v>
      </c>
      <c r="K613" s="520"/>
      <c r="L613" s="520"/>
      <c r="M613" s="520"/>
      <c r="N613" s="221">
        <v>1.5</v>
      </c>
      <c r="O613" s="221"/>
      <c r="P613" s="221"/>
      <c r="Q613" s="306">
        <f>IF(J613="","",J613*AE622)</f>
        <v>51317.915996389267</v>
      </c>
      <c r="R613" s="306"/>
      <c r="S613" s="306"/>
      <c r="T613" s="522"/>
      <c r="U613" s="448">
        <v>9</v>
      </c>
      <c r="V613" s="229"/>
      <c r="W613" s="229"/>
      <c r="X613" s="520">
        <v>10890</v>
      </c>
      <c r="Y613" s="520"/>
      <c r="Z613" s="520"/>
      <c r="AA613" s="520"/>
      <c r="AB613" s="221">
        <v>1.5</v>
      </c>
      <c r="AC613" s="221"/>
      <c r="AD613" s="221"/>
      <c r="AE613" s="306">
        <f>IF(X613="","",X613*AE622)</f>
        <v>51317.915996389267</v>
      </c>
      <c r="AF613" s="306"/>
      <c r="AG613" s="306"/>
      <c r="AH613" s="514"/>
    </row>
    <row r="614" spans="1:35" s="23" customFormat="1" ht="15.75" customHeight="1">
      <c r="A614" s="180" t="str">
        <f t="shared" si="105"/>
        <v/>
      </c>
      <c r="B614" s="165"/>
      <c r="C614" s="165"/>
      <c r="D614" s="165"/>
      <c r="G614" s="239">
        <v>10</v>
      </c>
      <c r="H614" s="229"/>
      <c r="I614" s="229"/>
      <c r="J614" s="520">
        <v>7830</v>
      </c>
      <c r="K614" s="520"/>
      <c r="L614" s="520"/>
      <c r="M614" s="520"/>
      <c r="N614" s="221">
        <v>3.8499999046325684</v>
      </c>
      <c r="O614" s="221"/>
      <c r="P614" s="221"/>
      <c r="Q614" s="306">
        <f>IF(J614="","",J614*AE622)</f>
        <v>36898.005716412117</v>
      </c>
      <c r="R614" s="306"/>
      <c r="S614" s="306"/>
      <c r="T614" s="522"/>
      <c r="U614" s="448">
        <v>10</v>
      </c>
      <c r="V614" s="229"/>
      <c r="W614" s="229"/>
      <c r="X614" s="520">
        <v>7830</v>
      </c>
      <c r="Y614" s="520"/>
      <c r="Z614" s="520"/>
      <c r="AA614" s="520"/>
      <c r="AB614" s="221">
        <v>3.8499999046325684</v>
      </c>
      <c r="AC614" s="221"/>
      <c r="AD614" s="221"/>
      <c r="AE614" s="306">
        <f>IF(X614="","",X614*AE622)</f>
        <v>36898.005716412117</v>
      </c>
      <c r="AF614" s="306"/>
      <c r="AG614" s="306"/>
      <c r="AH614" s="514"/>
    </row>
    <row r="615" spans="1:35" s="23" customFormat="1" ht="15.75" customHeight="1">
      <c r="A615" s="180" t="str">
        <f t="shared" si="105"/>
        <v/>
      </c>
      <c r="B615" s="165"/>
      <c r="C615" s="165"/>
      <c r="D615" s="165"/>
      <c r="G615" s="239">
        <v>11</v>
      </c>
      <c r="H615" s="229"/>
      <c r="I615" s="229"/>
      <c r="J615" s="520">
        <v>10890</v>
      </c>
      <c r="K615" s="520"/>
      <c r="L615" s="520"/>
      <c r="M615" s="520"/>
      <c r="N615" s="221">
        <v>2.4000000953674316</v>
      </c>
      <c r="O615" s="221"/>
      <c r="P615" s="221"/>
      <c r="Q615" s="306">
        <f>IF(J615="","",J615*AE622)</f>
        <v>51317.915996389267</v>
      </c>
      <c r="R615" s="306"/>
      <c r="S615" s="306"/>
      <c r="T615" s="522"/>
      <c r="U615" s="448">
        <v>11</v>
      </c>
      <c r="V615" s="229"/>
      <c r="W615" s="229"/>
      <c r="X615" s="520">
        <v>10890</v>
      </c>
      <c r="Y615" s="520"/>
      <c r="Z615" s="520"/>
      <c r="AA615" s="520"/>
      <c r="AB615" s="221">
        <v>2.4000000953674316</v>
      </c>
      <c r="AC615" s="221"/>
      <c r="AD615" s="221"/>
      <c r="AE615" s="306">
        <f>IF(X615="","",X615*AE622)</f>
        <v>51317.915996389267</v>
      </c>
      <c r="AF615" s="306"/>
      <c r="AG615" s="306"/>
      <c r="AH615" s="514"/>
    </row>
    <row r="616" spans="1:35" s="23" customFormat="1" ht="15.75" customHeight="1">
      <c r="A616" s="180" t="str">
        <f t="shared" si="105"/>
        <v/>
      </c>
      <c r="B616" s="165"/>
      <c r="C616" s="165"/>
      <c r="D616" s="165"/>
      <c r="G616" s="239">
        <v>12</v>
      </c>
      <c r="H616" s="229"/>
      <c r="I616" s="229"/>
      <c r="J616" s="520">
        <v>7380</v>
      </c>
      <c r="K616" s="520"/>
      <c r="L616" s="520"/>
      <c r="M616" s="520"/>
      <c r="N616" s="221">
        <v>0.76999998092651367</v>
      </c>
      <c r="O616" s="221"/>
      <c r="P616" s="221"/>
      <c r="Q616" s="306">
        <f>IF(J616="","",J616*AE622)</f>
        <v>34777.430675239011</v>
      </c>
      <c r="R616" s="306"/>
      <c r="S616" s="306"/>
      <c r="T616" s="522"/>
      <c r="U616" s="448">
        <v>12</v>
      </c>
      <c r="V616" s="229"/>
      <c r="W616" s="229"/>
      <c r="X616" s="520">
        <v>7380</v>
      </c>
      <c r="Y616" s="520"/>
      <c r="Z616" s="520"/>
      <c r="AA616" s="520"/>
      <c r="AB616" s="221">
        <v>2.2699999809265137</v>
      </c>
      <c r="AC616" s="221"/>
      <c r="AD616" s="221"/>
      <c r="AE616" s="306">
        <f>IF(X616="","",X616*AE622)</f>
        <v>34777.430675239011</v>
      </c>
      <c r="AF616" s="306"/>
      <c r="AG616" s="306"/>
      <c r="AH616" s="514"/>
    </row>
    <row r="617" spans="1:35" s="23" customFormat="1" ht="15.75" customHeight="1">
      <c r="A617" s="180" t="str">
        <f t="shared" si="105"/>
        <v/>
      </c>
      <c r="B617" s="165"/>
      <c r="C617" s="165"/>
      <c r="D617" s="165"/>
      <c r="G617" s="239">
        <v>12</v>
      </c>
      <c r="H617" s="229"/>
      <c r="I617" s="229"/>
      <c r="J617" s="520">
        <v>0</v>
      </c>
      <c r="K617" s="520"/>
      <c r="L617" s="520"/>
      <c r="M617" s="520"/>
      <c r="N617" s="221">
        <v>1.5</v>
      </c>
      <c r="O617" s="221"/>
      <c r="P617" s="221"/>
      <c r="Q617" s="306">
        <f>IF(J617="","",J617*AE622)</f>
        <v>0</v>
      </c>
      <c r="R617" s="306"/>
      <c r="S617" s="306"/>
      <c r="T617" s="522"/>
      <c r="U617" s="448"/>
      <c r="V617" s="229"/>
      <c r="W617" s="229"/>
      <c r="X617" s="520"/>
      <c r="Y617" s="520"/>
      <c r="Z617" s="520"/>
      <c r="AA617" s="520"/>
      <c r="AB617" s="221"/>
      <c r="AC617" s="221"/>
      <c r="AD617" s="221"/>
      <c r="AE617" s="306" t="str">
        <f>IF(X617="","",X617*AE622)</f>
        <v/>
      </c>
      <c r="AF617" s="306"/>
      <c r="AG617" s="306"/>
      <c r="AH617" s="514"/>
    </row>
    <row r="618" spans="1:35" s="23" customFormat="1" ht="15.75" hidden="1" customHeight="1">
      <c r="A618" s="180" t="str">
        <f t="shared" si="105"/>
        <v>×</v>
      </c>
      <c r="B618" s="165"/>
      <c r="C618" s="165"/>
      <c r="D618" s="165"/>
      <c r="G618" s="239"/>
      <c r="H618" s="229"/>
      <c r="I618" s="229"/>
      <c r="J618" s="520"/>
      <c r="K618" s="520"/>
      <c r="L618" s="520"/>
      <c r="M618" s="520"/>
      <c r="N618" s="221"/>
      <c r="O618" s="221"/>
      <c r="P618" s="221"/>
      <c r="Q618" s="306" t="str">
        <f>IF(J618="","",J618*AE622)</f>
        <v/>
      </c>
      <c r="R618" s="306"/>
      <c r="S618" s="306"/>
      <c r="T618" s="522"/>
      <c r="U618" s="448"/>
      <c r="V618" s="229"/>
      <c r="W618" s="229"/>
      <c r="X618" s="520"/>
      <c r="Y618" s="520"/>
      <c r="Z618" s="520"/>
      <c r="AA618" s="520"/>
      <c r="AB618" s="221"/>
      <c r="AC618" s="221"/>
      <c r="AD618" s="221"/>
      <c r="AE618" s="306" t="str">
        <f>IF(X618="","",X618*AE622)</f>
        <v/>
      </c>
      <c r="AF618" s="306"/>
      <c r="AG618" s="306"/>
      <c r="AH618" s="514"/>
    </row>
    <row r="619" spans="1:35" s="23" customFormat="1" ht="15.75" hidden="1" customHeight="1">
      <c r="A619" s="180" t="str">
        <f t="shared" si="105"/>
        <v>×</v>
      </c>
      <c r="B619" s="165"/>
      <c r="C619" s="165"/>
      <c r="D619" s="165"/>
      <c r="G619" s="239"/>
      <c r="H619" s="229"/>
      <c r="I619" s="229"/>
      <c r="J619" s="520"/>
      <c r="K619" s="520"/>
      <c r="L619" s="520"/>
      <c r="M619" s="520"/>
      <c r="N619" s="221"/>
      <c r="O619" s="221"/>
      <c r="P619" s="221"/>
      <c r="Q619" s="306" t="str">
        <f>IF(J619="","",J619*AE622)</f>
        <v/>
      </c>
      <c r="R619" s="306"/>
      <c r="S619" s="306"/>
      <c r="T619" s="522"/>
      <c r="U619" s="448"/>
      <c r="V619" s="229"/>
      <c r="W619" s="229"/>
      <c r="X619" s="520"/>
      <c r="Y619" s="520"/>
      <c r="Z619" s="520"/>
      <c r="AA619" s="520"/>
      <c r="AB619" s="221"/>
      <c r="AC619" s="221"/>
      <c r="AD619" s="221"/>
      <c r="AE619" s="306" t="str">
        <f>IF(X619="","",X619*AE622)</f>
        <v/>
      </c>
      <c r="AF619" s="306"/>
      <c r="AG619" s="306"/>
      <c r="AH619" s="514"/>
    </row>
    <row r="620" spans="1:35" s="23" customFormat="1" ht="15.75" hidden="1" customHeight="1">
      <c r="A620" s="180" t="str">
        <f t="shared" si="105"/>
        <v>×</v>
      </c>
      <c r="B620" s="165"/>
      <c r="C620" s="165"/>
      <c r="D620" s="165"/>
      <c r="G620" s="239"/>
      <c r="H620" s="229"/>
      <c r="I620" s="229"/>
      <c r="J620" s="520"/>
      <c r="K620" s="520"/>
      <c r="L620" s="520"/>
      <c r="M620" s="520"/>
      <c r="N620" s="221"/>
      <c r="O620" s="221"/>
      <c r="P620" s="221"/>
      <c r="Q620" s="306" t="str">
        <f>IF(J620="","",J620*AE622)</f>
        <v/>
      </c>
      <c r="R620" s="306"/>
      <c r="S620" s="306"/>
      <c r="T620" s="522"/>
      <c r="U620" s="448"/>
      <c r="V620" s="229"/>
      <c r="W620" s="229"/>
      <c r="X620" s="520"/>
      <c r="Y620" s="520"/>
      <c r="Z620" s="520"/>
      <c r="AA620" s="520"/>
      <c r="AB620" s="221"/>
      <c r="AC620" s="221"/>
      <c r="AD620" s="221"/>
      <c r="AE620" s="306" t="str">
        <f>IF(X620="","",X620*AE622)</f>
        <v/>
      </c>
      <c r="AF620" s="306"/>
      <c r="AG620" s="306"/>
      <c r="AH620" s="514"/>
    </row>
    <row r="621" spans="1:35" s="23" customFormat="1" ht="15.75" hidden="1" customHeight="1">
      <c r="A621" s="180" t="str">
        <f t="shared" si="105"/>
        <v>×</v>
      </c>
      <c r="B621" s="165"/>
      <c r="C621" s="165"/>
      <c r="D621" s="165"/>
      <c r="G621" s="240"/>
      <c r="H621" s="241"/>
      <c r="I621" s="241"/>
      <c r="J621" s="521"/>
      <c r="K621" s="521"/>
      <c r="L621" s="521"/>
      <c r="M621" s="521"/>
      <c r="N621" s="242"/>
      <c r="O621" s="242"/>
      <c r="P621" s="242"/>
      <c r="Q621" s="513" t="str">
        <f>IF(J621="","",J621*AE622)</f>
        <v/>
      </c>
      <c r="R621" s="513"/>
      <c r="S621" s="513"/>
      <c r="T621" s="523"/>
      <c r="U621" s="507"/>
      <c r="V621" s="241"/>
      <c r="W621" s="241"/>
      <c r="X621" s="521"/>
      <c r="Y621" s="521"/>
      <c r="Z621" s="521"/>
      <c r="AA621" s="521"/>
      <c r="AB621" s="242"/>
      <c r="AC621" s="242"/>
      <c r="AD621" s="242"/>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430</v>
      </c>
      <c r="AD622" s="167" t="s">
        <v>26</v>
      </c>
      <c r="AE622" s="439">
        <f>PI()*杭先端径</f>
        <v>4.7123889803846897</v>
      </c>
      <c r="AF622" s="439"/>
      <c r="AG622" s="439"/>
      <c r="AH622" s="62" t="s">
        <v>566</v>
      </c>
    </row>
    <row r="623" spans="1:35" s="23" customFormat="1" ht="15.75" customHeight="1">
      <c r="B623" s="165" t="s">
        <v>588</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6" t="s">
        <v>428</v>
      </c>
      <c r="H626" s="302"/>
      <c r="I626" s="302"/>
      <c r="J626" s="302"/>
      <c r="K626" s="302"/>
      <c r="L626" s="302"/>
      <c r="M626" s="302"/>
      <c r="N626" s="302"/>
      <c r="O626" s="302"/>
      <c r="P626" s="302"/>
      <c r="Q626" s="302"/>
      <c r="R626" s="302"/>
      <c r="S626" s="302"/>
      <c r="T626" s="457"/>
      <c r="U626" s="458" t="s">
        <v>429</v>
      </c>
      <c r="V626" s="258"/>
      <c r="W626" s="258"/>
      <c r="X626" s="258"/>
      <c r="Y626" s="258"/>
      <c r="Z626" s="258"/>
      <c r="AA626" s="258"/>
      <c r="AB626" s="258"/>
      <c r="AC626" s="258"/>
      <c r="AD626" s="258"/>
      <c r="AE626" s="258"/>
      <c r="AF626" s="258"/>
      <c r="AG626" s="258"/>
      <c r="AH626" s="259"/>
    </row>
    <row r="627" spans="1:35" s="23" customFormat="1" ht="15.75" customHeight="1">
      <c r="G627" s="287" t="s">
        <v>77</v>
      </c>
      <c r="H627" s="288"/>
      <c r="I627" s="288"/>
      <c r="J627" s="288" t="s">
        <v>187</v>
      </c>
      <c r="K627" s="288"/>
      <c r="L627" s="288"/>
      <c r="M627" s="288"/>
      <c r="N627" s="291" t="s">
        <v>186</v>
      </c>
      <c r="O627" s="292"/>
      <c r="P627" s="292"/>
      <c r="Q627" s="288" t="s">
        <v>565</v>
      </c>
      <c r="R627" s="288"/>
      <c r="S627" s="288"/>
      <c r="T627" s="421"/>
      <c r="U627" s="498" t="s">
        <v>77</v>
      </c>
      <c r="V627" s="288"/>
      <c r="W627" s="288"/>
      <c r="X627" s="288" t="s">
        <v>187</v>
      </c>
      <c r="Y627" s="288"/>
      <c r="Z627" s="288"/>
      <c r="AA627" s="288"/>
      <c r="AB627" s="291" t="s">
        <v>186</v>
      </c>
      <c r="AC627" s="292"/>
      <c r="AD627" s="292"/>
      <c r="AE627" s="288" t="s">
        <v>565</v>
      </c>
      <c r="AF627" s="288"/>
      <c r="AG627" s="288"/>
      <c r="AH627" s="421"/>
    </row>
    <row r="628" spans="1:35" s="23" customFormat="1" ht="15.75" customHeight="1">
      <c r="G628" s="289"/>
      <c r="H628" s="290"/>
      <c r="I628" s="290"/>
      <c r="J628" s="290"/>
      <c r="K628" s="290"/>
      <c r="L628" s="290"/>
      <c r="M628" s="290"/>
      <c r="N628" s="293"/>
      <c r="O628" s="293"/>
      <c r="P628" s="293"/>
      <c r="Q628" s="290"/>
      <c r="R628" s="290"/>
      <c r="S628" s="290"/>
      <c r="T628" s="519"/>
      <c r="U628" s="459"/>
      <c r="V628" s="290"/>
      <c r="W628" s="290"/>
      <c r="X628" s="290"/>
      <c r="Y628" s="290"/>
      <c r="Z628" s="290"/>
      <c r="AA628" s="290"/>
      <c r="AB628" s="293"/>
      <c r="AC628" s="293"/>
      <c r="AD628" s="293"/>
      <c r="AE628" s="290"/>
      <c r="AF628" s="290"/>
      <c r="AG628" s="290"/>
      <c r="AH628" s="519"/>
    </row>
    <row r="629" spans="1:35" s="23" customFormat="1" ht="15.75" customHeight="1">
      <c r="A629" s="180" t="str">
        <f t="shared" ref="A629:A644" si="106">IF(LEN(G629)+LEN(U629)=0,"×","")</f>
        <v/>
      </c>
      <c r="B629" s="165"/>
      <c r="C629" s="165"/>
      <c r="D629" s="165"/>
      <c r="G629" s="247">
        <v>2</v>
      </c>
      <c r="H629" s="223"/>
      <c r="I629" s="223"/>
      <c r="J629" s="516">
        <v>1665</v>
      </c>
      <c r="K629" s="516"/>
      <c r="L629" s="516"/>
      <c r="M629" s="516"/>
      <c r="N629" s="224">
        <v>0.33000001311302185</v>
      </c>
      <c r="O629" s="224"/>
      <c r="P629" s="224"/>
      <c r="Q629" s="305">
        <f>IF(J629="","",J629*AE645)</f>
        <v>7846.1276523405086</v>
      </c>
      <c r="R629" s="305"/>
      <c r="S629" s="305"/>
      <c r="T629" s="517"/>
      <c r="U629" s="447">
        <v>2</v>
      </c>
      <c r="V629" s="223"/>
      <c r="W629" s="223"/>
      <c r="X629" s="516">
        <v>1665</v>
      </c>
      <c r="Y629" s="516"/>
      <c r="Z629" s="516"/>
      <c r="AA629" s="516"/>
      <c r="AB629" s="224">
        <v>0.33000001311302185</v>
      </c>
      <c r="AC629" s="224"/>
      <c r="AD629" s="224"/>
      <c r="AE629" s="305">
        <f>IF(X629="","",X629*AE645)</f>
        <v>7846.1276523405086</v>
      </c>
      <c r="AF629" s="305"/>
      <c r="AG629" s="305"/>
      <c r="AH629" s="518"/>
    </row>
    <row r="630" spans="1:35" s="23" customFormat="1" ht="15.75" customHeight="1">
      <c r="A630" s="180" t="str">
        <f t="shared" si="106"/>
        <v/>
      </c>
      <c r="B630" s="165"/>
      <c r="C630" s="165"/>
      <c r="D630" s="165"/>
      <c r="G630" s="239">
        <v>3</v>
      </c>
      <c r="H630" s="229"/>
      <c r="I630" s="229"/>
      <c r="J630" s="520">
        <v>1395</v>
      </c>
      <c r="K630" s="520"/>
      <c r="L630" s="520"/>
      <c r="M630" s="520"/>
      <c r="N630" s="221">
        <v>1.5</v>
      </c>
      <c r="O630" s="221"/>
      <c r="P630" s="221"/>
      <c r="Q630" s="306">
        <f>IF(J630="","",J630*AE645)</f>
        <v>6573.7826276366422</v>
      </c>
      <c r="R630" s="306"/>
      <c r="S630" s="306"/>
      <c r="T630" s="522"/>
      <c r="U630" s="448">
        <v>3</v>
      </c>
      <c r="V630" s="229"/>
      <c r="W630" s="229"/>
      <c r="X630" s="520">
        <v>1395</v>
      </c>
      <c r="Y630" s="520"/>
      <c r="Z630" s="520"/>
      <c r="AA630" s="520"/>
      <c r="AB630" s="221">
        <v>1.5</v>
      </c>
      <c r="AC630" s="221"/>
      <c r="AD630" s="221"/>
      <c r="AE630" s="306">
        <f>IF(X630="","",X630*AE645)</f>
        <v>6573.7826276366422</v>
      </c>
      <c r="AF630" s="306"/>
      <c r="AG630" s="306"/>
      <c r="AH630" s="514"/>
    </row>
    <row r="631" spans="1:35" s="23" customFormat="1" ht="15.75" customHeight="1">
      <c r="A631" s="180" t="str">
        <f t="shared" si="106"/>
        <v/>
      </c>
      <c r="B631" s="165"/>
      <c r="C631" s="165"/>
      <c r="D631" s="165"/>
      <c r="G631" s="239">
        <v>4</v>
      </c>
      <c r="H631" s="229"/>
      <c r="I631" s="229"/>
      <c r="J631" s="520">
        <v>4275</v>
      </c>
      <c r="K631" s="520"/>
      <c r="L631" s="520"/>
      <c r="M631" s="520"/>
      <c r="N631" s="221">
        <v>6.5500001907348633</v>
      </c>
      <c r="O631" s="221"/>
      <c r="P631" s="221"/>
      <c r="Q631" s="306">
        <f>IF(J631="","",J631*AE645)</f>
        <v>20145.462891144547</v>
      </c>
      <c r="R631" s="306"/>
      <c r="S631" s="306"/>
      <c r="T631" s="522"/>
      <c r="U631" s="448">
        <v>4</v>
      </c>
      <c r="V631" s="229"/>
      <c r="W631" s="229"/>
      <c r="X631" s="520">
        <v>4275</v>
      </c>
      <c r="Y631" s="520"/>
      <c r="Z631" s="520"/>
      <c r="AA631" s="520"/>
      <c r="AB631" s="221">
        <v>6.5500001907348633</v>
      </c>
      <c r="AC631" s="221"/>
      <c r="AD631" s="221"/>
      <c r="AE631" s="306">
        <f>IF(X631="","",X631*AE645)</f>
        <v>20145.462891144547</v>
      </c>
      <c r="AF631" s="306"/>
      <c r="AG631" s="306"/>
      <c r="AH631" s="514"/>
    </row>
    <row r="632" spans="1:35" s="23" customFormat="1" ht="15.75" customHeight="1">
      <c r="A632" s="180" t="str">
        <f t="shared" si="106"/>
        <v/>
      </c>
      <c r="B632" s="165"/>
      <c r="C632" s="165"/>
      <c r="D632" s="165"/>
      <c r="G632" s="239">
        <v>5</v>
      </c>
      <c r="H632" s="229"/>
      <c r="I632" s="229"/>
      <c r="J632" s="520">
        <v>4275</v>
      </c>
      <c r="K632" s="520"/>
      <c r="L632" s="520"/>
      <c r="M632" s="520"/>
      <c r="N632" s="221">
        <v>3.4500000476837158</v>
      </c>
      <c r="O632" s="221"/>
      <c r="P632" s="221"/>
      <c r="Q632" s="306">
        <f>IF(J632="","",J632*AE645)</f>
        <v>20145.462891144547</v>
      </c>
      <c r="R632" s="306"/>
      <c r="S632" s="306"/>
      <c r="T632" s="522"/>
      <c r="U632" s="448">
        <v>5</v>
      </c>
      <c r="V632" s="229"/>
      <c r="W632" s="229"/>
      <c r="X632" s="520">
        <v>4275</v>
      </c>
      <c r="Y632" s="520"/>
      <c r="Z632" s="520"/>
      <c r="AA632" s="520"/>
      <c r="AB632" s="221">
        <v>3.4500000476837158</v>
      </c>
      <c r="AC632" s="221"/>
      <c r="AD632" s="221"/>
      <c r="AE632" s="306">
        <f>IF(X632="","",X632*AE645)</f>
        <v>20145.462891144547</v>
      </c>
      <c r="AF632" s="306"/>
      <c r="AG632" s="306"/>
      <c r="AH632" s="514"/>
    </row>
    <row r="633" spans="1:35" s="23" customFormat="1" ht="15.75" customHeight="1">
      <c r="A633" s="180" t="str">
        <f t="shared" si="106"/>
        <v/>
      </c>
      <c r="B633" s="165"/>
      <c r="C633" s="165"/>
      <c r="D633" s="165"/>
      <c r="G633" s="239">
        <v>6</v>
      </c>
      <c r="H633" s="229"/>
      <c r="I633" s="229"/>
      <c r="J633" s="520">
        <v>4275</v>
      </c>
      <c r="K633" s="520"/>
      <c r="L633" s="520"/>
      <c r="M633" s="520"/>
      <c r="N633" s="221">
        <v>2.3499999046325684</v>
      </c>
      <c r="O633" s="221"/>
      <c r="P633" s="221"/>
      <c r="Q633" s="306">
        <f>IF(J633="","",J633*AE645)</f>
        <v>20145.462891144547</v>
      </c>
      <c r="R633" s="306"/>
      <c r="S633" s="306"/>
      <c r="T633" s="522"/>
      <c r="U633" s="448">
        <v>6</v>
      </c>
      <c r="V633" s="229"/>
      <c r="W633" s="229"/>
      <c r="X633" s="520">
        <v>4275</v>
      </c>
      <c r="Y633" s="520"/>
      <c r="Z633" s="520"/>
      <c r="AA633" s="520"/>
      <c r="AB633" s="221">
        <v>2.3499999046325684</v>
      </c>
      <c r="AC633" s="221"/>
      <c r="AD633" s="221"/>
      <c r="AE633" s="306">
        <f>IF(X633="","",X633*AE645)</f>
        <v>20145.462891144547</v>
      </c>
      <c r="AF633" s="306"/>
      <c r="AG633" s="306"/>
      <c r="AH633" s="514"/>
    </row>
    <row r="634" spans="1:35" s="23" customFormat="1" ht="15.75" customHeight="1">
      <c r="A634" s="180" t="str">
        <f t="shared" si="106"/>
        <v/>
      </c>
      <c r="B634" s="165"/>
      <c r="C634" s="165"/>
      <c r="D634" s="165"/>
      <c r="G634" s="239">
        <v>7</v>
      </c>
      <c r="H634" s="229"/>
      <c r="I634" s="229"/>
      <c r="J634" s="520">
        <v>28125</v>
      </c>
      <c r="K634" s="520"/>
      <c r="L634" s="520"/>
      <c r="M634" s="520"/>
      <c r="N634" s="221">
        <v>8.6000003814697266</v>
      </c>
      <c r="O634" s="221"/>
      <c r="P634" s="221"/>
      <c r="Q634" s="306">
        <f>IF(J634="","",J634*AE645)</f>
        <v>132535.94007331939</v>
      </c>
      <c r="R634" s="306"/>
      <c r="S634" s="306"/>
      <c r="T634" s="522"/>
      <c r="U634" s="448">
        <v>7</v>
      </c>
      <c r="V634" s="229"/>
      <c r="W634" s="229"/>
      <c r="X634" s="520">
        <v>28125</v>
      </c>
      <c r="Y634" s="520"/>
      <c r="Z634" s="520"/>
      <c r="AA634" s="520"/>
      <c r="AB634" s="221">
        <v>8.6000003814697266</v>
      </c>
      <c r="AC634" s="221"/>
      <c r="AD634" s="221"/>
      <c r="AE634" s="306">
        <f>IF(X634="","",X634*AE645)</f>
        <v>132535.94007331939</v>
      </c>
      <c r="AF634" s="306"/>
      <c r="AG634" s="306"/>
      <c r="AH634" s="514"/>
    </row>
    <row r="635" spans="1:35" s="23" customFormat="1" ht="15.75" customHeight="1">
      <c r="A635" s="180" t="str">
        <f t="shared" si="106"/>
        <v/>
      </c>
      <c r="B635" s="165"/>
      <c r="C635" s="165"/>
      <c r="D635" s="165"/>
      <c r="G635" s="239">
        <v>8</v>
      </c>
      <c r="H635" s="229"/>
      <c r="I635" s="229"/>
      <c r="J635" s="520">
        <v>13365</v>
      </c>
      <c r="K635" s="520"/>
      <c r="L635" s="520"/>
      <c r="M635" s="520"/>
      <c r="N635" s="221">
        <v>2.2000000476837158</v>
      </c>
      <c r="O635" s="221"/>
      <c r="P635" s="221"/>
      <c r="Q635" s="306">
        <f>IF(J635="","",J635*AE645)</f>
        <v>62981.078722841376</v>
      </c>
      <c r="R635" s="306"/>
      <c r="S635" s="306"/>
      <c r="T635" s="522"/>
      <c r="U635" s="448">
        <v>8</v>
      </c>
      <c r="V635" s="229"/>
      <c r="W635" s="229"/>
      <c r="X635" s="520">
        <v>13365</v>
      </c>
      <c r="Y635" s="520"/>
      <c r="Z635" s="520"/>
      <c r="AA635" s="520"/>
      <c r="AB635" s="221">
        <v>2.2000000476837158</v>
      </c>
      <c r="AC635" s="221"/>
      <c r="AD635" s="221"/>
      <c r="AE635" s="306">
        <f>IF(X635="","",X635*AE645)</f>
        <v>62981.078722841376</v>
      </c>
      <c r="AF635" s="306"/>
      <c r="AG635" s="306"/>
      <c r="AH635" s="514"/>
    </row>
    <row r="636" spans="1:35" s="23" customFormat="1" ht="15.75" customHeight="1">
      <c r="A636" s="180" t="str">
        <f t="shared" si="106"/>
        <v/>
      </c>
      <c r="B636" s="165"/>
      <c r="C636" s="165"/>
      <c r="D636" s="165"/>
      <c r="G636" s="239">
        <v>9</v>
      </c>
      <c r="H636" s="229"/>
      <c r="I636" s="229"/>
      <c r="J636" s="520">
        <v>21780</v>
      </c>
      <c r="K636" s="520"/>
      <c r="L636" s="520"/>
      <c r="M636" s="520"/>
      <c r="N636" s="221">
        <v>1.5</v>
      </c>
      <c r="O636" s="221"/>
      <c r="P636" s="221"/>
      <c r="Q636" s="306">
        <f>IF(J636="","",J636*AE645)</f>
        <v>102635.83199277853</v>
      </c>
      <c r="R636" s="306"/>
      <c r="S636" s="306"/>
      <c r="T636" s="522"/>
      <c r="U636" s="448">
        <v>9</v>
      </c>
      <c r="V636" s="229"/>
      <c r="W636" s="229"/>
      <c r="X636" s="520">
        <v>21780</v>
      </c>
      <c r="Y636" s="520"/>
      <c r="Z636" s="520"/>
      <c r="AA636" s="520"/>
      <c r="AB636" s="221">
        <v>1.5</v>
      </c>
      <c r="AC636" s="221"/>
      <c r="AD636" s="221"/>
      <c r="AE636" s="306">
        <f>IF(X636="","",X636*AE645)</f>
        <v>102635.83199277853</v>
      </c>
      <c r="AF636" s="306"/>
      <c r="AG636" s="306"/>
      <c r="AH636" s="514"/>
    </row>
    <row r="637" spans="1:35" s="23" customFormat="1" ht="15.75" customHeight="1">
      <c r="A637" s="180" t="str">
        <f t="shared" si="106"/>
        <v/>
      </c>
      <c r="B637" s="165"/>
      <c r="C637" s="165"/>
      <c r="D637" s="165"/>
      <c r="G637" s="239">
        <v>10</v>
      </c>
      <c r="H637" s="229"/>
      <c r="I637" s="229"/>
      <c r="J637" s="520">
        <v>15660</v>
      </c>
      <c r="K637" s="520"/>
      <c r="L637" s="520"/>
      <c r="M637" s="520"/>
      <c r="N637" s="221">
        <v>3.8499999046325684</v>
      </c>
      <c r="O637" s="221"/>
      <c r="P637" s="221"/>
      <c r="Q637" s="306">
        <f>IF(J637="","",J637*AE645)</f>
        <v>73796.011432824234</v>
      </c>
      <c r="R637" s="306"/>
      <c r="S637" s="306"/>
      <c r="T637" s="522"/>
      <c r="U637" s="448">
        <v>10</v>
      </c>
      <c r="V637" s="229"/>
      <c r="W637" s="229"/>
      <c r="X637" s="520">
        <v>15660</v>
      </c>
      <c r="Y637" s="520"/>
      <c r="Z637" s="520"/>
      <c r="AA637" s="520"/>
      <c r="AB637" s="221">
        <v>3.8499999046325684</v>
      </c>
      <c r="AC637" s="221"/>
      <c r="AD637" s="221"/>
      <c r="AE637" s="306">
        <f>IF(X637="","",X637*AE645)</f>
        <v>73796.011432824234</v>
      </c>
      <c r="AF637" s="306"/>
      <c r="AG637" s="306"/>
      <c r="AH637" s="514"/>
    </row>
    <row r="638" spans="1:35" s="23" customFormat="1" ht="15.75" customHeight="1">
      <c r="A638" s="180" t="str">
        <f t="shared" si="106"/>
        <v/>
      </c>
      <c r="B638" s="165"/>
      <c r="C638" s="165"/>
      <c r="D638" s="165"/>
      <c r="G638" s="239">
        <v>11</v>
      </c>
      <c r="H638" s="229"/>
      <c r="I638" s="229"/>
      <c r="J638" s="520">
        <v>21780</v>
      </c>
      <c r="K638" s="520"/>
      <c r="L638" s="520"/>
      <c r="M638" s="520"/>
      <c r="N638" s="221">
        <v>2.4000000953674316</v>
      </c>
      <c r="O638" s="221"/>
      <c r="P638" s="221"/>
      <c r="Q638" s="306">
        <f>IF(J638="","",J638*AE645)</f>
        <v>102635.83199277853</v>
      </c>
      <c r="R638" s="306"/>
      <c r="S638" s="306"/>
      <c r="T638" s="522"/>
      <c r="U638" s="448">
        <v>11</v>
      </c>
      <c r="V638" s="229"/>
      <c r="W638" s="229"/>
      <c r="X638" s="520">
        <v>21780</v>
      </c>
      <c r="Y638" s="520"/>
      <c r="Z638" s="520"/>
      <c r="AA638" s="520"/>
      <c r="AB638" s="221">
        <v>2.4000000953674316</v>
      </c>
      <c r="AC638" s="221"/>
      <c r="AD638" s="221"/>
      <c r="AE638" s="306">
        <f>IF(X638="","",X638*AE645)</f>
        <v>102635.83199277853</v>
      </c>
      <c r="AF638" s="306"/>
      <c r="AG638" s="306"/>
      <c r="AH638" s="514"/>
    </row>
    <row r="639" spans="1:35" s="23" customFormat="1" ht="15.75" customHeight="1">
      <c r="A639" s="180" t="str">
        <f t="shared" si="106"/>
        <v/>
      </c>
      <c r="B639" s="165"/>
      <c r="C639" s="165"/>
      <c r="D639" s="165"/>
      <c r="G639" s="239">
        <v>12</v>
      </c>
      <c r="H639" s="229"/>
      <c r="I639" s="229"/>
      <c r="J639" s="520">
        <v>14760</v>
      </c>
      <c r="K639" s="520"/>
      <c r="L639" s="520"/>
      <c r="M639" s="520"/>
      <c r="N639" s="221">
        <v>0.76999998092651367</v>
      </c>
      <c r="O639" s="221"/>
      <c r="P639" s="221"/>
      <c r="Q639" s="306">
        <f>IF(J639="","",J639*AE645)</f>
        <v>69554.861350478022</v>
      </c>
      <c r="R639" s="306"/>
      <c r="S639" s="306"/>
      <c r="T639" s="522"/>
      <c r="U639" s="448">
        <v>12</v>
      </c>
      <c r="V639" s="229"/>
      <c r="W639" s="229"/>
      <c r="X639" s="520">
        <v>14760</v>
      </c>
      <c r="Y639" s="520"/>
      <c r="Z639" s="520"/>
      <c r="AA639" s="520"/>
      <c r="AB639" s="221">
        <v>2.2699999809265137</v>
      </c>
      <c r="AC639" s="221"/>
      <c r="AD639" s="221"/>
      <c r="AE639" s="306">
        <f>IF(X639="","",X639*AE645)</f>
        <v>69554.861350478022</v>
      </c>
      <c r="AF639" s="306"/>
      <c r="AG639" s="306"/>
      <c r="AH639" s="514"/>
    </row>
    <row r="640" spans="1:35" s="23" customFormat="1" ht="15.75" customHeight="1">
      <c r="A640" s="180" t="str">
        <f t="shared" si="106"/>
        <v/>
      </c>
      <c r="B640" s="165"/>
      <c r="C640" s="165"/>
      <c r="D640" s="165"/>
      <c r="G640" s="239">
        <v>12</v>
      </c>
      <c r="H640" s="229"/>
      <c r="I640" s="229"/>
      <c r="J640" s="520">
        <v>0</v>
      </c>
      <c r="K640" s="520"/>
      <c r="L640" s="520"/>
      <c r="M640" s="520"/>
      <c r="N640" s="221">
        <v>1.5</v>
      </c>
      <c r="O640" s="221"/>
      <c r="P640" s="221"/>
      <c r="Q640" s="306">
        <f>IF(J640="","",J640*AE645)</f>
        <v>0</v>
      </c>
      <c r="R640" s="306"/>
      <c r="S640" s="306"/>
      <c r="T640" s="522"/>
      <c r="U640" s="448"/>
      <c r="V640" s="229"/>
      <c r="W640" s="229"/>
      <c r="X640" s="520"/>
      <c r="Y640" s="520"/>
      <c r="Z640" s="520"/>
      <c r="AA640" s="520"/>
      <c r="AB640" s="221"/>
      <c r="AC640" s="221"/>
      <c r="AD640" s="221"/>
      <c r="AE640" s="306" t="str">
        <f>IF(X640="","",X640*AE645)</f>
        <v/>
      </c>
      <c r="AF640" s="306"/>
      <c r="AG640" s="306"/>
      <c r="AH640" s="514"/>
    </row>
    <row r="641" spans="1:35" s="23" customFormat="1" ht="15.75" hidden="1" customHeight="1">
      <c r="A641" s="180" t="str">
        <f t="shared" si="106"/>
        <v>×</v>
      </c>
      <c r="B641" s="165"/>
      <c r="C641" s="165"/>
      <c r="D641" s="165"/>
      <c r="G641" s="239"/>
      <c r="H641" s="229"/>
      <c r="I641" s="229"/>
      <c r="J641" s="520"/>
      <c r="K641" s="520"/>
      <c r="L641" s="520"/>
      <c r="M641" s="520"/>
      <c r="N641" s="221"/>
      <c r="O641" s="221"/>
      <c r="P641" s="221"/>
      <c r="Q641" s="306" t="str">
        <f>IF(J641="","",J641*AE645)</f>
        <v/>
      </c>
      <c r="R641" s="306"/>
      <c r="S641" s="306"/>
      <c r="T641" s="522"/>
      <c r="U641" s="448"/>
      <c r="V641" s="229"/>
      <c r="W641" s="229"/>
      <c r="X641" s="520"/>
      <c r="Y641" s="520"/>
      <c r="Z641" s="520"/>
      <c r="AA641" s="520"/>
      <c r="AB641" s="221"/>
      <c r="AC641" s="221"/>
      <c r="AD641" s="221"/>
      <c r="AE641" s="306" t="str">
        <f>IF(X641="","",X641*AE645)</f>
        <v/>
      </c>
      <c r="AF641" s="306"/>
      <c r="AG641" s="306"/>
      <c r="AH641" s="514"/>
    </row>
    <row r="642" spans="1:35" s="23" customFormat="1" ht="15.75" hidden="1" customHeight="1">
      <c r="A642" s="180" t="str">
        <f t="shared" si="106"/>
        <v>×</v>
      </c>
      <c r="B642" s="165"/>
      <c r="C642" s="165"/>
      <c r="D642" s="165"/>
      <c r="G642" s="239"/>
      <c r="H642" s="229"/>
      <c r="I642" s="229"/>
      <c r="J642" s="520"/>
      <c r="K642" s="520"/>
      <c r="L642" s="520"/>
      <c r="M642" s="520"/>
      <c r="N642" s="221"/>
      <c r="O642" s="221"/>
      <c r="P642" s="221"/>
      <c r="Q642" s="306" t="str">
        <f>IF(J642="","",J642*AE645)</f>
        <v/>
      </c>
      <c r="R642" s="306"/>
      <c r="S642" s="306"/>
      <c r="T642" s="522"/>
      <c r="U642" s="448"/>
      <c r="V642" s="229"/>
      <c r="W642" s="229"/>
      <c r="X642" s="520"/>
      <c r="Y642" s="520"/>
      <c r="Z642" s="520"/>
      <c r="AA642" s="520"/>
      <c r="AB642" s="221"/>
      <c r="AC642" s="221"/>
      <c r="AD642" s="221"/>
      <c r="AE642" s="306" t="str">
        <f>IF(X642="","",X642*AE645)</f>
        <v/>
      </c>
      <c r="AF642" s="306"/>
      <c r="AG642" s="306"/>
      <c r="AH642" s="514"/>
    </row>
    <row r="643" spans="1:35" s="23" customFormat="1" ht="15.75" hidden="1" customHeight="1">
      <c r="A643" s="180" t="str">
        <f t="shared" si="106"/>
        <v>×</v>
      </c>
      <c r="B643" s="165"/>
      <c r="C643" s="165"/>
      <c r="D643" s="165"/>
      <c r="G643" s="239"/>
      <c r="H643" s="229"/>
      <c r="I643" s="229"/>
      <c r="J643" s="520"/>
      <c r="K643" s="520"/>
      <c r="L643" s="520"/>
      <c r="M643" s="520"/>
      <c r="N643" s="221"/>
      <c r="O643" s="221"/>
      <c r="P643" s="221"/>
      <c r="Q643" s="306" t="str">
        <f>IF(J643="","",J643*AE645)</f>
        <v/>
      </c>
      <c r="R643" s="306"/>
      <c r="S643" s="306"/>
      <c r="T643" s="522"/>
      <c r="U643" s="448"/>
      <c r="V643" s="229"/>
      <c r="W643" s="229"/>
      <c r="X643" s="520"/>
      <c r="Y643" s="520"/>
      <c r="Z643" s="520"/>
      <c r="AA643" s="520"/>
      <c r="AB643" s="221"/>
      <c r="AC643" s="221"/>
      <c r="AD643" s="221"/>
      <c r="AE643" s="306" t="str">
        <f>IF(X643="","",X643*AE645)</f>
        <v/>
      </c>
      <c r="AF643" s="306"/>
      <c r="AG643" s="306"/>
      <c r="AH643" s="514"/>
    </row>
    <row r="644" spans="1:35" s="23" customFormat="1" ht="15.75" hidden="1" customHeight="1">
      <c r="A644" s="180" t="str">
        <f t="shared" si="106"/>
        <v>×</v>
      </c>
      <c r="B644" s="165"/>
      <c r="C644" s="165"/>
      <c r="D644" s="165"/>
      <c r="G644" s="240"/>
      <c r="H644" s="241"/>
      <c r="I644" s="241"/>
      <c r="J644" s="521"/>
      <c r="K644" s="521"/>
      <c r="L644" s="521"/>
      <c r="M644" s="521"/>
      <c r="N644" s="242"/>
      <c r="O644" s="242"/>
      <c r="P644" s="242"/>
      <c r="Q644" s="513" t="str">
        <f>IF(J644="","",J644*AE645)</f>
        <v/>
      </c>
      <c r="R644" s="513"/>
      <c r="S644" s="513"/>
      <c r="T644" s="523"/>
      <c r="U644" s="507"/>
      <c r="V644" s="241"/>
      <c r="W644" s="241"/>
      <c r="X644" s="521"/>
      <c r="Y644" s="521"/>
      <c r="Z644" s="521"/>
      <c r="AA644" s="521"/>
      <c r="AB644" s="242"/>
      <c r="AC644" s="242"/>
      <c r="AD644" s="242"/>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430</v>
      </c>
      <c r="AD645" s="167" t="s">
        <v>26</v>
      </c>
      <c r="AE645" s="439">
        <f>AE622</f>
        <v>4.7123889803846897</v>
      </c>
      <c r="AF645" s="439"/>
      <c r="AG645" s="439"/>
      <c r="AH645" s="62" t="s">
        <v>566</v>
      </c>
    </row>
    <row r="646" spans="1:35" s="23" customFormat="1" ht="15.75" customHeight="1">
      <c r="B646" s="165" t="s">
        <v>588</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6" t="s">
        <v>428</v>
      </c>
      <c r="H649" s="302"/>
      <c r="I649" s="302"/>
      <c r="J649" s="302"/>
      <c r="K649" s="302"/>
      <c r="L649" s="302"/>
      <c r="M649" s="302"/>
      <c r="N649" s="302"/>
      <c r="O649" s="302"/>
      <c r="P649" s="302"/>
      <c r="Q649" s="302"/>
      <c r="R649" s="302"/>
      <c r="S649" s="302"/>
      <c r="T649" s="457"/>
      <c r="U649" s="458" t="s">
        <v>429</v>
      </c>
      <c r="V649" s="258"/>
      <c r="W649" s="258"/>
      <c r="X649" s="258"/>
      <c r="Y649" s="258"/>
      <c r="Z649" s="258"/>
      <c r="AA649" s="258"/>
      <c r="AB649" s="258"/>
      <c r="AC649" s="258"/>
      <c r="AD649" s="258"/>
      <c r="AE649" s="258"/>
      <c r="AF649" s="258"/>
      <c r="AG649" s="258"/>
      <c r="AH649" s="259"/>
    </row>
    <row r="650" spans="1:35" s="23" customFormat="1" ht="15.75" customHeight="1">
      <c r="G650" s="287" t="s">
        <v>77</v>
      </c>
      <c r="H650" s="288"/>
      <c r="I650" s="288"/>
      <c r="J650" s="288" t="s">
        <v>187</v>
      </c>
      <c r="K650" s="288"/>
      <c r="L650" s="288"/>
      <c r="M650" s="288"/>
      <c r="N650" s="291" t="s">
        <v>186</v>
      </c>
      <c r="O650" s="292"/>
      <c r="P650" s="292"/>
      <c r="Q650" s="288" t="s">
        <v>565</v>
      </c>
      <c r="R650" s="288"/>
      <c r="S650" s="288"/>
      <c r="T650" s="421"/>
      <c r="U650" s="498" t="s">
        <v>77</v>
      </c>
      <c r="V650" s="288"/>
      <c r="W650" s="288"/>
      <c r="X650" s="288" t="s">
        <v>187</v>
      </c>
      <c r="Y650" s="288"/>
      <c r="Z650" s="288"/>
      <c r="AA650" s="288"/>
      <c r="AB650" s="291" t="s">
        <v>186</v>
      </c>
      <c r="AC650" s="292"/>
      <c r="AD650" s="292"/>
      <c r="AE650" s="288" t="s">
        <v>565</v>
      </c>
      <c r="AF650" s="288"/>
      <c r="AG650" s="288"/>
      <c r="AH650" s="421"/>
    </row>
    <row r="651" spans="1:35" s="23" customFormat="1" ht="15.75" customHeight="1">
      <c r="G651" s="289"/>
      <c r="H651" s="290"/>
      <c r="I651" s="290"/>
      <c r="J651" s="290"/>
      <c r="K651" s="290"/>
      <c r="L651" s="290"/>
      <c r="M651" s="290"/>
      <c r="N651" s="293"/>
      <c r="O651" s="293"/>
      <c r="P651" s="293"/>
      <c r="Q651" s="290"/>
      <c r="R651" s="290"/>
      <c r="S651" s="290"/>
      <c r="T651" s="519"/>
      <c r="U651" s="459"/>
      <c r="V651" s="290"/>
      <c r="W651" s="290"/>
      <c r="X651" s="290"/>
      <c r="Y651" s="290"/>
      <c r="Z651" s="290"/>
      <c r="AA651" s="290"/>
      <c r="AB651" s="293"/>
      <c r="AC651" s="293"/>
      <c r="AD651" s="293"/>
      <c r="AE651" s="290"/>
      <c r="AF651" s="290"/>
      <c r="AG651" s="290"/>
      <c r="AH651" s="519"/>
    </row>
    <row r="652" spans="1:35" s="23" customFormat="1" ht="15.75" customHeight="1">
      <c r="A652" s="180" t="str">
        <f t="shared" ref="A652:A667" si="107">IF(LEN(G652)+LEN(U652)=0,"×","")</f>
        <v/>
      </c>
      <c r="B652" s="165"/>
      <c r="C652" s="165"/>
      <c r="D652" s="165"/>
      <c r="G652" s="247">
        <v>2</v>
      </c>
      <c r="H652" s="223"/>
      <c r="I652" s="223"/>
      <c r="J652" s="516">
        <v>0</v>
      </c>
      <c r="K652" s="516"/>
      <c r="L652" s="516"/>
      <c r="M652" s="516"/>
      <c r="N652" s="224">
        <v>0.33000001311302185</v>
      </c>
      <c r="O652" s="224"/>
      <c r="P652" s="224"/>
      <c r="Q652" s="305">
        <f>IF(J652="","",J652*AE668)</f>
        <v>0</v>
      </c>
      <c r="R652" s="305"/>
      <c r="S652" s="305"/>
      <c r="T652" s="517"/>
      <c r="U652" s="447">
        <v>2</v>
      </c>
      <c r="V652" s="223"/>
      <c r="W652" s="223"/>
      <c r="X652" s="516">
        <v>0</v>
      </c>
      <c r="Y652" s="516"/>
      <c r="Z652" s="516"/>
      <c r="AA652" s="516"/>
      <c r="AB652" s="224">
        <v>0.33000001311302185</v>
      </c>
      <c r="AC652" s="224"/>
      <c r="AD652" s="224"/>
      <c r="AE652" s="305">
        <f>IF(X652="","",X652*AE668)</f>
        <v>0</v>
      </c>
      <c r="AF652" s="305"/>
      <c r="AG652" s="305"/>
      <c r="AH652" s="518"/>
    </row>
    <row r="653" spans="1:35" s="23" customFormat="1" ht="15.75" customHeight="1">
      <c r="A653" s="180" t="str">
        <f t="shared" si="107"/>
        <v/>
      </c>
      <c r="B653" s="165"/>
      <c r="C653" s="165"/>
      <c r="D653" s="165"/>
      <c r="G653" s="239">
        <v>3</v>
      </c>
      <c r="H653" s="229"/>
      <c r="I653" s="229"/>
      <c r="J653" s="520">
        <v>0</v>
      </c>
      <c r="K653" s="520"/>
      <c r="L653" s="520"/>
      <c r="M653" s="520"/>
      <c r="N653" s="221">
        <v>1.5</v>
      </c>
      <c r="O653" s="221"/>
      <c r="P653" s="221"/>
      <c r="Q653" s="306">
        <f>IF(J653="","",J653*AE668)</f>
        <v>0</v>
      </c>
      <c r="R653" s="306"/>
      <c r="S653" s="306"/>
      <c r="T653" s="522"/>
      <c r="U653" s="448">
        <v>3</v>
      </c>
      <c r="V653" s="229"/>
      <c r="W653" s="229"/>
      <c r="X653" s="520">
        <v>0</v>
      </c>
      <c r="Y653" s="520"/>
      <c r="Z653" s="520"/>
      <c r="AA653" s="520"/>
      <c r="AB653" s="221">
        <v>1.5</v>
      </c>
      <c r="AC653" s="221"/>
      <c r="AD653" s="221"/>
      <c r="AE653" s="306">
        <f>IF(X653="","",X653*AE668)</f>
        <v>0</v>
      </c>
      <c r="AF653" s="306"/>
      <c r="AG653" s="306"/>
      <c r="AH653" s="514"/>
    </row>
    <row r="654" spans="1:35" s="23" customFormat="1" ht="15.75" customHeight="1">
      <c r="A654" s="180" t="str">
        <f t="shared" si="107"/>
        <v/>
      </c>
      <c r="B654" s="165"/>
      <c r="C654" s="165"/>
      <c r="D654" s="165"/>
      <c r="G654" s="239">
        <v>4</v>
      </c>
      <c r="H654" s="229"/>
      <c r="I654" s="229"/>
      <c r="J654" s="520">
        <v>0</v>
      </c>
      <c r="K654" s="520"/>
      <c r="L654" s="520"/>
      <c r="M654" s="520"/>
      <c r="N654" s="221">
        <v>5.0999999046325684</v>
      </c>
      <c r="O654" s="221"/>
      <c r="P654" s="221"/>
      <c r="Q654" s="306">
        <f>IF(J654="","",J654*AE668)</f>
        <v>0</v>
      </c>
      <c r="R654" s="306"/>
      <c r="S654" s="306"/>
      <c r="T654" s="522"/>
      <c r="U654" s="448">
        <v>4</v>
      </c>
      <c r="V654" s="229"/>
      <c r="W654" s="229"/>
      <c r="X654" s="520">
        <v>0</v>
      </c>
      <c r="Y654" s="520"/>
      <c r="Z654" s="520"/>
      <c r="AA654" s="520"/>
      <c r="AB654" s="221">
        <v>5.0999999046325684</v>
      </c>
      <c r="AC654" s="221"/>
      <c r="AD654" s="221"/>
      <c r="AE654" s="306">
        <f>IF(X654="","",X654*AE668)</f>
        <v>0</v>
      </c>
      <c r="AF654" s="306"/>
      <c r="AG654" s="306"/>
      <c r="AH654" s="514"/>
    </row>
    <row r="655" spans="1:35" s="23" customFormat="1" ht="15.75" customHeight="1">
      <c r="A655" s="180" t="str">
        <f t="shared" si="107"/>
        <v/>
      </c>
      <c r="B655" s="165"/>
      <c r="C655" s="165"/>
      <c r="D655" s="165"/>
      <c r="G655" s="239">
        <v>4</v>
      </c>
      <c r="H655" s="229"/>
      <c r="I655" s="229"/>
      <c r="J655" s="520">
        <v>4275</v>
      </c>
      <c r="K655" s="520"/>
      <c r="L655" s="520"/>
      <c r="M655" s="520"/>
      <c r="N655" s="221">
        <v>1.4500002861022949</v>
      </c>
      <c r="O655" s="221"/>
      <c r="P655" s="221"/>
      <c r="Q655" s="306">
        <f>IF(J655="","",J655*AE668)</f>
        <v>20145.462891144547</v>
      </c>
      <c r="R655" s="306"/>
      <c r="S655" s="306"/>
      <c r="T655" s="522"/>
      <c r="U655" s="448">
        <v>4</v>
      </c>
      <c r="V655" s="229"/>
      <c r="W655" s="229"/>
      <c r="X655" s="520">
        <v>4275</v>
      </c>
      <c r="Y655" s="520"/>
      <c r="Z655" s="520"/>
      <c r="AA655" s="520"/>
      <c r="AB655" s="221">
        <v>1.4500002861022949</v>
      </c>
      <c r="AC655" s="221"/>
      <c r="AD655" s="221"/>
      <c r="AE655" s="306">
        <f>IF(X655="","",X655*AE668)</f>
        <v>20145.462891144547</v>
      </c>
      <c r="AF655" s="306"/>
      <c r="AG655" s="306"/>
      <c r="AH655" s="514"/>
    </row>
    <row r="656" spans="1:35" s="23" customFormat="1" ht="15.75" customHeight="1">
      <c r="A656" s="180" t="str">
        <f t="shared" si="107"/>
        <v/>
      </c>
      <c r="B656" s="165"/>
      <c r="C656" s="165"/>
      <c r="D656" s="165"/>
      <c r="G656" s="239">
        <v>5</v>
      </c>
      <c r="H656" s="229"/>
      <c r="I656" s="229"/>
      <c r="J656" s="520">
        <v>4275</v>
      </c>
      <c r="K656" s="520"/>
      <c r="L656" s="520"/>
      <c r="M656" s="520"/>
      <c r="N656" s="221">
        <v>3.4500000476837158</v>
      </c>
      <c r="O656" s="221"/>
      <c r="P656" s="221"/>
      <c r="Q656" s="306">
        <f>IF(J656="","",J656*AE668)</f>
        <v>20145.462891144547</v>
      </c>
      <c r="R656" s="306"/>
      <c r="S656" s="306"/>
      <c r="T656" s="522"/>
      <c r="U656" s="448">
        <v>5</v>
      </c>
      <c r="V656" s="229"/>
      <c r="W656" s="229"/>
      <c r="X656" s="520">
        <v>4275</v>
      </c>
      <c r="Y656" s="520"/>
      <c r="Z656" s="520"/>
      <c r="AA656" s="520"/>
      <c r="AB656" s="221">
        <v>3.4500000476837158</v>
      </c>
      <c r="AC656" s="221"/>
      <c r="AD656" s="221"/>
      <c r="AE656" s="306">
        <f>IF(X656="","",X656*AE668)</f>
        <v>20145.462891144547</v>
      </c>
      <c r="AF656" s="306"/>
      <c r="AG656" s="306"/>
      <c r="AH656" s="514"/>
    </row>
    <row r="657" spans="1:62" s="23" customFormat="1" ht="15.75" customHeight="1">
      <c r="A657" s="180" t="str">
        <f t="shared" si="107"/>
        <v/>
      </c>
      <c r="B657" s="165"/>
      <c r="C657" s="165"/>
      <c r="D657" s="165"/>
      <c r="G657" s="239">
        <v>6</v>
      </c>
      <c r="H657" s="229"/>
      <c r="I657" s="229"/>
      <c r="J657" s="520">
        <v>4275</v>
      </c>
      <c r="K657" s="520"/>
      <c r="L657" s="520"/>
      <c r="M657" s="520"/>
      <c r="N657" s="221">
        <v>2.3499999046325684</v>
      </c>
      <c r="O657" s="221"/>
      <c r="P657" s="221"/>
      <c r="Q657" s="306">
        <f>IF(J657="","",J657*AE668)</f>
        <v>20145.462891144547</v>
      </c>
      <c r="R657" s="306"/>
      <c r="S657" s="306"/>
      <c r="T657" s="522"/>
      <c r="U657" s="448">
        <v>6</v>
      </c>
      <c r="V657" s="229"/>
      <c r="W657" s="229"/>
      <c r="X657" s="520">
        <v>4275</v>
      </c>
      <c r="Y657" s="520"/>
      <c r="Z657" s="520"/>
      <c r="AA657" s="520"/>
      <c r="AB657" s="221">
        <v>2.3499999046325684</v>
      </c>
      <c r="AC657" s="221"/>
      <c r="AD657" s="221"/>
      <c r="AE657" s="306">
        <f>IF(X657="","",X657*AE668)</f>
        <v>20145.462891144547</v>
      </c>
      <c r="AF657" s="306"/>
      <c r="AG657" s="306"/>
      <c r="AH657" s="514"/>
    </row>
    <row r="658" spans="1:62" s="23" customFormat="1" ht="15.75" customHeight="1">
      <c r="A658" s="180" t="str">
        <f t="shared" si="107"/>
        <v/>
      </c>
      <c r="B658" s="165"/>
      <c r="C658" s="165"/>
      <c r="D658" s="165"/>
      <c r="G658" s="239">
        <v>7</v>
      </c>
      <c r="H658" s="229"/>
      <c r="I658" s="229"/>
      <c r="J658" s="520">
        <v>28125</v>
      </c>
      <c r="K658" s="520"/>
      <c r="L658" s="520"/>
      <c r="M658" s="520"/>
      <c r="N658" s="221">
        <v>8.6000003814697266</v>
      </c>
      <c r="O658" s="221"/>
      <c r="P658" s="221"/>
      <c r="Q658" s="306">
        <f>IF(J658="","",J658*AE668)</f>
        <v>132535.94007331939</v>
      </c>
      <c r="R658" s="306"/>
      <c r="S658" s="306"/>
      <c r="T658" s="522"/>
      <c r="U658" s="448">
        <v>7</v>
      </c>
      <c r="V658" s="229"/>
      <c r="W658" s="229"/>
      <c r="X658" s="520">
        <v>28125</v>
      </c>
      <c r="Y658" s="520"/>
      <c r="Z658" s="520"/>
      <c r="AA658" s="520"/>
      <c r="AB658" s="221">
        <v>8.6000003814697266</v>
      </c>
      <c r="AC658" s="221"/>
      <c r="AD658" s="221"/>
      <c r="AE658" s="306">
        <f>IF(X658="","",X658*AE668)</f>
        <v>132535.94007331939</v>
      </c>
      <c r="AF658" s="306"/>
      <c r="AG658" s="306"/>
      <c r="AH658" s="514"/>
    </row>
    <row r="659" spans="1:62" s="23" customFormat="1" ht="15.75" customHeight="1">
      <c r="A659" s="180" t="str">
        <f t="shared" si="107"/>
        <v/>
      </c>
      <c r="B659" s="165"/>
      <c r="C659" s="165"/>
      <c r="D659" s="165"/>
      <c r="G659" s="239">
        <v>8</v>
      </c>
      <c r="H659" s="229"/>
      <c r="I659" s="229"/>
      <c r="J659" s="520">
        <v>13365</v>
      </c>
      <c r="K659" s="520"/>
      <c r="L659" s="520"/>
      <c r="M659" s="520"/>
      <c r="N659" s="221">
        <v>2.2000000476837158</v>
      </c>
      <c r="O659" s="221"/>
      <c r="P659" s="221"/>
      <c r="Q659" s="306">
        <f>IF(J659="","",J659*AE668)</f>
        <v>62981.078722841376</v>
      </c>
      <c r="R659" s="306"/>
      <c r="S659" s="306"/>
      <c r="T659" s="522"/>
      <c r="U659" s="448">
        <v>8</v>
      </c>
      <c r="V659" s="229"/>
      <c r="W659" s="229"/>
      <c r="X659" s="520">
        <v>13365</v>
      </c>
      <c r="Y659" s="520"/>
      <c r="Z659" s="520"/>
      <c r="AA659" s="520"/>
      <c r="AB659" s="221">
        <v>2.2000000476837158</v>
      </c>
      <c r="AC659" s="221"/>
      <c r="AD659" s="221"/>
      <c r="AE659" s="306">
        <f>IF(X659="","",X659*AE668)</f>
        <v>62981.078722841376</v>
      </c>
      <c r="AF659" s="306"/>
      <c r="AG659" s="306"/>
      <c r="AH659" s="514"/>
    </row>
    <row r="660" spans="1:62" s="23" customFormat="1" ht="15.75" customHeight="1">
      <c r="A660" s="180" t="str">
        <f t="shared" si="107"/>
        <v/>
      </c>
      <c r="B660" s="165"/>
      <c r="C660" s="165"/>
      <c r="D660" s="165"/>
      <c r="G660" s="239">
        <v>9</v>
      </c>
      <c r="H660" s="229"/>
      <c r="I660" s="229"/>
      <c r="J660" s="520">
        <v>21780</v>
      </c>
      <c r="K660" s="520"/>
      <c r="L660" s="520"/>
      <c r="M660" s="520"/>
      <c r="N660" s="221">
        <v>1.5</v>
      </c>
      <c r="O660" s="221"/>
      <c r="P660" s="221"/>
      <c r="Q660" s="306">
        <f>IF(J660="","",J660*AE668)</f>
        <v>102635.83199277853</v>
      </c>
      <c r="R660" s="306"/>
      <c r="S660" s="306"/>
      <c r="T660" s="522"/>
      <c r="U660" s="448">
        <v>9</v>
      </c>
      <c r="V660" s="229"/>
      <c r="W660" s="229"/>
      <c r="X660" s="520">
        <v>21780</v>
      </c>
      <c r="Y660" s="520"/>
      <c r="Z660" s="520"/>
      <c r="AA660" s="520"/>
      <c r="AB660" s="221">
        <v>1.5</v>
      </c>
      <c r="AC660" s="221"/>
      <c r="AD660" s="221"/>
      <c r="AE660" s="306">
        <f>IF(X660="","",X660*AE668)</f>
        <v>102635.83199277853</v>
      </c>
      <c r="AF660" s="306"/>
      <c r="AG660" s="306"/>
      <c r="AH660" s="514"/>
    </row>
    <row r="661" spans="1:62" s="23" customFormat="1" ht="15.75" customHeight="1">
      <c r="A661" s="180" t="str">
        <f t="shared" si="107"/>
        <v/>
      </c>
      <c r="B661" s="165"/>
      <c r="C661" s="165"/>
      <c r="D661" s="165"/>
      <c r="G661" s="239">
        <v>10</v>
      </c>
      <c r="H661" s="229"/>
      <c r="I661" s="229"/>
      <c r="J661" s="520">
        <v>15660</v>
      </c>
      <c r="K661" s="520"/>
      <c r="L661" s="520"/>
      <c r="M661" s="520"/>
      <c r="N661" s="221">
        <v>3.8499999046325684</v>
      </c>
      <c r="O661" s="221"/>
      <c r="P661" s="221"/>
      <c r="Q661" s="306">
        <f>IF(J661="","",J661*AE668)</f>
        <v>73796.011432824234</v>
      </c>
      <c r="R661" s="306"/>
      <c r="S661" s="306"/>
      <c r="T661" s="522"/>
      <c r="U661" s="448">
        <v>10</v>
      </c>
      <c r="V661" s="229"/>
      <c r="W661" s="229"/>
      <c r="X661" s="520">
        <v>15660</v>
      </c>
      <c r="Y661" s="520"/>
      <c r="Z661" s="520"/>
      <c r="AA661" s="520"/>
      <c r="AB661" s="221">
        <v>3.8499999046325684</v>
      </c>
      <c r="AC661" s="221"/>
      <c r="AD661" s="221"/>
      <c r="AE661" s="306">
        <f>IF(X661="","",X661*AE668)</f>
        <v>73796.011432824234</v>
      </c>
      <c r="AF661" s="306"/>
      <c r="AG661" s="306"/>
      <c r="AH661" s="514"/>
    </row>
    <row r="662" spans="1:62" s="23" customFormat="1" ht="15.75" customHeight="1">
      <c r="A662" s="180" t="str">
        <f t="shared" si="107"/>
        <v/>
      </c>
      <c r="B662" s="165"/>
      <c r="C662" s="165"/>
      <c r="D662" s="165"/>
      <c r="G662" s="239">
        <v>11</v>
      </c>
      <c r="H662" s="229"/>
      <c r="I662" s="229"/>
      <c r="J662" s="520">
        <v>21780</v>
      </c>
      <c r="K662" s="520"/>
      <c r="L662" s="520"/>
      <c r="M662" s="520"/>
      <c r="N662" s="221">
        <v>2.4000000953674316</v>
      </c>
      <c r="O662" s="221"/>
      <c r="P662" s="221"/>
      <c r="Q662" s="306">
        <f>IF(J662="","",J662*AE668)</f>
        <v>102635.83199277853</v>
      </c>
      <c r="R662" s="306"/>
      <c r="S662" s="306"/>
      <c r="T662" s="522"/>
      <c r="U662" s="448">
        <v>11</v>
      </c>
      <c r="V662" s="229"/>
      <c r="W662" s="229"/>
      <c r="X662" s="520">
        <v>21780</v>
      </c>
      <c r="Y662" s="520"/>
      <c r="Z662" s="520"/>
      <c r="AA662" s="520"/>
      <c r="AB662" s="221">
        <v>2.4000000953674316</v>
      </c>
      <c r="AC662" s="221"/>
      <c r="AD662" s="221"/>
      <c r="AE662" s="306">
        <f>IF(X662="","",X662*AE668)</f>
        <v>102635.83199277853</v>
      </c>
      <c r="AF662" s="306"/>
      <c r="AG662" s="306"/>
      <c r="AH662" s="514"/>
    </row>
    <row r="663" spans="1:62" s="23" customFormat="1" ht="15.75" customHeight="1">
      <c r="A663" s="180" t="str">
        <f t="shared" si="107"/>
        <v/>
      </c>
      <c r="B663" s="165"/>
      <c r="C663" s="165"/>
      <c r="D663" s="165"/>
      <c r="G663" s="239">
        <v>12</v>
      </c>
      <c r="H663" s="229"/>
      <c r="I663" s="229"/>
      <c r="J663" s="520">
        <v>14760</v>
      </c>
      <c r="K663" s="520"/>
      <c r="L663" s="520"/>
      <c r="M663" s="520"/>
      <c r="N663" s="221">
        <v>0.76999998092651367</v>
      </c>
      <c r="O663" s="221"/>
      <c r="P663" s="221"/>
      <c r="Q663" s="306">
        <f>IF(J663="","",J663*AE668)</f>
        <v>69554.861350478022</v>
      </c>
      <c r="R663" s="306"/>
      <c r="S663" s="306"/>
      <c r="T663" s="522"/>
      <c r="U663" s="448">
        <v>12</v>
      </c>
      <c r="V663" s="229"/>
      <c r="W663" s="229"/>
      <c r="X663" s="520">
        <v>14760</v>
      </c>
      <c r="Y663" s="520"/>
      <c r="Z663" s="520"/>
      <c r="AA663" s="520"/>
      <c r="AB663" s="221">
        <v>2.2699999809265137</v>
      </c>
      <c r="AC663" s="221"/>
      <c r="AD663" s="221"/>
      <c r="AE663" s="306">
        <f>IF(X663="","",X663*AE668)</f>
        <v>69554.861350478022</v>
      </c>
      <c r="AF663" s="306"/>
      <c r="AG663" s="306"/>
      <c r="AH663" s="514"/>
    </row>
    <row r="664" spans="1:62" s="23" customFormat="1" ht="15.75" customHeight="1">
      <c r="A664" s="180" t="str">
        <f t="shared" si="107"/>
        <v/>
      </c>
      <c r="B664" s="165"/>
      <c r="C664" s="165"/>
      <c r="D664" s="165"/>
      <c r="G664" s="239">
        <v>12</v>
      </c>
      <c r="H664" s="229"/>
      <c r="I664" s="229"/>
      <c r="J664" s="520">
        <v>0</v>
      </c>
      <c r="K664" s="520"/>
      <c r="L664" s="520"/>
      <c r="M664" s="520"/>
      <c r="N664" s="221">
        <v>1.5</v>
      </c>
      <c r="O664" s="221"/>
      <c r="P664" s="221"/>
      <c r="Q664" s="306">
        <f>IF(J664="","",J664*AE668)</f>
        <v>0</v>
      </c>
      <c r="R664" s="306"/>
      <c r="S664" s="306"/>
      <c r="T664" s="522"/>
      <c r="U664" s="448"/>
      <c r="V664" s="229"/>
      <c r="W664" s="229"/>
      <c r="X664" s="520"/>
      <c r="Y664" s="520"/>
      <c r="Z664" s="520"/>
      <c r="AA664" s="520"/>
      <c r="AB664" s="221"/>
      <c r="AC664" s="221"/>
      <c r="AD664" s="221"/>
      <c r="AE664" s="306" t="str">
        <f>IF(X664="","",X664*AE668)</f>
        <v/>
      </c>
      <c r="AF664" s="306"/>
      <c r="AG664" s="306"/>
      <c r="AH664" s="514"/>
    </row>
    <row r="665" spans="1:62" s="23" customFormat="1" ht="15.75" hidden="1" customHeight="1">
      <c r="A665" s="180" t="str">
        <f t="shared" si="107"/>
        <v>×</v>
      </c>
      <c r="B665" s="165"/>
      <c r="C665" s="165"/>
      <c r="D665" s="165"/>
      <c r="G665" s="239"/>
      <c r="H665" s="229"/>
      <c r="I665" s="229"/>
      <c r="J665" s="520"/>
      <c r="K665" s="520"/>
      <c r="L665" s="520"/>
      <c r="M665" s="520"/>
      <c r="N665" s="221"/>
      <c r="O665" s="221"/>
      <c r="P665" s="221"/>
      <c r="Q665" s="306" t="str">
        <f>IF(J665="","",J665*AE668)</f>
        <v/>
      </c>
      <c r="R665" s="306"/>
      <c r="S665" s="306"/>
      <c r="T665" s="522"/>
      <c r="U665" s="448"/>
      <c r="V665" s="229"/>
      <c r="W665" s="229"/>
      <c r="X665" s="520"/>
      <c r="Y665" s="520"/>
      <c r="Z665" s="520"/>
      <c r="AA665" s="520"/>
      <c r="AB665" s="221"/>
      <c r="AC665" s="221"/>
      <c r="AD665" s="221"/>
      <c r="AE665" s="306" t="str">
        <f>IF(X665="","",X665*AE668)</f>
        <v/>
      </c>
      <c r="AF665" s="306"/>
      <c r="AG665" s="306"/>
      <c r="AH665" s="514"/>
    </row>
    <row r="666" spans="1:62" s="23" customFormat="1" ht="15.75" hidden="1" customHeight="1">
      <c r="A666" s="180" t="str">
        <f t="shared" si="107"/>
        <v>×</v>
      </c>
      <c r="B666" s="165"/>
      <c r="C666" s="165"/>
      <c r="D666" s="165"/>
      <c r="G666" s="239"/>
      <c r="H666" s="229"/>
      <c r="I666" s="229"/>
      <c r="J666" s="520"/>
      <c r="K666" s="520"/>
      <c r="L666" s="520"/>
      <c r="M666" s="520"/>
      <c r="N666" s="221"/>
      <c r="O666" s="221"/>
      <c r="P666" s="221"/>
      <c r="Q666" s="306" t="str">
        <f>IF(J666="","",J666*AE668)</f>
        <v/>
      </c>
      <c r="R666" s="306"/>
      <c r="S666" s="306"/>
      <c r="T666" s="522"/>
      <c r="U666" s="448"/>
      <c r="V666" s="229"/>
      <c r="W666" s="229"/>
      <c r="X666" s="520"/>
      <c r="Y666" s="520"/>
      <c r="Z666" s="520"/>
      <c r="AA666" s="520"/>
      <c r="AB666" s="221"/>
      <c r="AC666" s="221"/>
      <c r="AD666" s="221"/>
      <c r="AE666" s="306" t="str">
        <f>IF(X666="","",X666*AE668)</f>
        <v/>
      </c>
      <c r="AF666" s="306"/>
      <c r="AG666" s="306"/>
      <c r="AH666" s="514"/>
    </row>
    <row r="667" spans="1:62" s="23" customFormat="1" ht="15.75" hidden="1" customHeight="1">
      <c r="A667" s="180" t="str">
        <f t="shared" si="107"/>
        <v>×</v>
      </c>
      <c r="B667" s="165"/>
      <c r="C667" s="165"/>
      <c r="D667" s="165"/>
      <c r="G667" s="240"/>
      <c r="H667" s="241"/>
      <c r="I667" s="241"/>
      <c r="J667" s="521"/>
      <c r="K667" s="521"/>
      <c r="L667" s="521"/>
      <c r="M667" s="521"/>
      <c r="N667" s="242"/>
      <c r="O667" s="242"/>
      <c r="P667" s="242"/>
      <c r="Q667" s="513" t="str">
        <f>IF(J667="","",J667*AE668)</f>
        <v/>
      </c>
      <c r="R667" s="513"/>
      <c r="S667" s="513"/>
      <c r="T667" s="523"/>
      <c r="U667" s="507"/>
      <c r="V667" s="241"/>
      <c r="W667" s="241"/>
      <c r="X667" s="521"/>
      <c r="Y667" s="521"/>
      <c r="Z667" s="521"/>
      <c r="AA667" s="521"/>
      <c r="AB667" s="242"/>
      <c r="AC667" s="242"/>
      <c r="AD667" s="242"/>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430</v>
      </c>
      <c r="AD668" s="167" t="s">
        <v>26</v>
      </c>
      <c r="AE668" s="439">
        <f>AE645</f>
        <v>4.7123889803846897</v>
      </c>
      <c r="AF668" s="439"/>
      <c r="AG668" s="439"/>
      <c r="AH668" s="62" t="s">
        <v>566</v>
      </c>
    </row>
    <row r="669" spans="1:62" s="23" customFormat="1" ht="15.75" customHeight="1">
      <c r="A669" s="117" t="str">
        <f t="shared" ref="A669:A674" si="108">IF(液状化L1の有無="","","×")</f>
        <v/>
      </c>
      <c r="B669" s="165" t="s">
        <v>588</v>
      </c>
      <c r="G669" s="30"/>
      <c r="H669" s="30"/>
      <c r="I669" s="30"/>
      <c r="J669" s="30"/>
      <c r="K669" s="30"/>
      <c r="L669" s="30"/>
      <c r="M669" s="30"/>
      <c r="N669" s="30"/>
      <c r="O669" s="30"/>
      <c r="P669" s="30"/>
      <c r="Q669" s="30"/>
      <c r="R669" s="30"/>
      <c r="AB669" s="178"/>
      <c r="AD669" s="165"/>
      <c r="AE669" s="166"/>
      <c r="AF669" s="166"/>
      <c r="AG669" s="166"/>
      <c r="AH669" s="160"/>
    </row>
    <row r="670" spans="1:62" ht="15.75" customHeight="1">
      <c r="A670" s="117" t="str">
        <f t="shared" si="108"/>
        <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customHeight="1">
      <c r="A671" s="117" t="str">
        <f t="shared" si="108"/>
        <v/>
      </c>
      <c r="B671" s="165"/>
      <c r="C671" s="165"/>
      <c r="D671" s="165"/>
      <c r="G671" s="28" t="s">
        <v>529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08"/>
        <v/>
      </c>
      <c r="B672" s="165"/>
      <c r="C672" s="165"/>
      <c r="D672" s="165"/>
      <c r="G672" s="456" t="s">
        <v>428</v>
      </c>
      <c r="H672" s="302"/>
      <c r="I672" s="302"/>
      <c r="J672" s="302"/>
      <c r="K672" s="302"/>
      <c r="L672" s="302"/>
      <c r="M672" s="302"/>
      <c r="N672" s="302"/>
      <c r="O672" s="302"/>
      <c r="P672" s="302"/>
      <c r="Q672" s="302"/>
      <c r="R672" s="302"/>
      <c r="S672" s="302"/>
      <c r="T672" s="457"/>
      <c r="U672" s="458" t="s">
        <v>429</v>
      </c>
      <c r="V672" s="258"/>
      <c r="W672" s="258"/>
      <c r="X672" s="258"/>
      <c r="Y672" s="258"/>
      <c r="Z672" s="258"/>
      <c r="AA672" s="258"/>
      <c r="AB672" s="258"/>
      <c r="AC672" s="258"/>
      <c r="AD672" s="258"/>
      <c r="AE672" s="258"/>
      <c r="AF672" s="258"/>
      <c r="AG672" s="258"/>
      <c r="AH672" s="259"/>
    </row>
    <row r="673" spans="1:34" s="23" customFormat="1" ht="15.75" customHeight="1">
      <c r="A673" s="117" t="str">
        <f t="shared" si="108"/>
        <v/>
      </c>
      <c r="B673" s="165"/>
      <c r="C673" s="165"/>
      <c r="D673" s="165"/>
      <c r="G673" s="287" t="s">
        <v>77</v>
      </c>
      <c r="H673" s="288"/>
      <c r="I673" s="288"/>
      <c r="J673" s="288" t="s">
        <v>187</v>
      </c>
      <c r="K673" s="288"/>
      <c r="L673" s="288"/>
      <c r="M673" s="288"/>
      <c r="N673" s="291" t="s">
        <v>186</v>
      </c>
      <c r="O673" s="292"/>
      <c r="P673" s="292"/>
      <c r="Q673" s="288" t="s">
        <v>565</v>
      </c>
      <c r="R673" s="288"/>
      <c r="S673" s="288"/>
      <c r="T673" s="421"/>
      <c r="U673" s="498" t="s">
        <v>77</v>
      </c>
      <c r="V673" s="288"/>
      <c r="W673" s="288"/>
      <c r="X673" s="288" t="s">
        <v>187</v>
      </c>
      <c r="Y673" s="288"/>
      <c r="Z673" s="288"/>
      <c r="AA673" s="288"/>
      <c r="AB673" s="291" t="s">
        <v>186</v>
      </c>
      <c r="AC673" s="292"/>
      <c r="AD673" s="292"/>
      <c r="AE673" s="288" t="s">
        <v>565</v>
      </c>
      <c r="AF673" s="288"/>
      <c r="AG673" s="288"/>
      <c r="AH673" s="421"/>
    </row>
    <row r="674" spans="1:34" s="23" customFormat="1" ht="15.75" customHeight="1">
      <c r="A674" s="117" t="str">
        <f t="shared" si="108"/>
        <v/>
      </c>
      <c r="B674" s="165"/>
      <c r="C674" s="165"/>
      <c r="D674" s="165"/>
      <c r="G674" s="289"/>
      <c r="H674" s="290"/>
      <c r="I674" s="290"/>
      <c r="J674" s="290"/>
      <c r="K674" s="290"/>
      <c r="L674" s="290"/>
      <c r="M674" s="290"/>
      <c r="N674" s="293"/>
      <c r="O674" s="293"/>
      <c r="P674" s="293"/>
      <c r="Q674" s="290"/>
      <c r="R674" s="290"/>
      <c r="S674" s="290"/>
      <c r="T674" s="519"/>
      <c r="U674" s="459"/>
      <c r="V674" s="290"/>
      <c r="W674" s="290"/>
      <c r="X674" s="290"/>
      <c r="Y674" s="290"/>
      <c r="Z674" s="290"/>
      <c r="AA674" s="290"/>
      <c r="AB674" s="293"/>
      <c r="AC674" s="293"/>
      <c r="AD674" s="293"/>
      <c r="AE674" s="290"/>
      <c r="AF674" s="290"/>
      <c r="AG674" s="290"/>
      <c r="AH674" s="519"/>
    </row>
    <row r="675" spans="1:34" s="23" customFormat="1" ht="15.75" customHeight="1">
      <c r="A675" s="117" t="str">
        <f t="shared" ref="A675:A690" si="109">IF(液状化L1の有無="",IF(LEN(G675)+LEN(U675)=0,"×",""),"×")</f>
        <v/>
      </c>
      <c r="B675" s="165"/>
      <c r="C675" s="165"/>
      <c r="D675" s="165"/>
      <c r="G675" s="247">
        <v>2</v>
      </c>
      <c r="H675" s="223"/>
      <c r="I675" s="223"/>
      <c r="J675" s="516">
        <v>0</v>
      </c>
      <c r="K675" s="516"/>
      <c r="L675" s="516"/>
      <c r="M675" s="516"/>
      <c r="N675" s="224">
        <v>0.33000001311302185</v>
      </c>
      <c r="O675" s="224"/>
      <c r="P675" s="224"/>
      <c r="Q675" s="305">
        <f>IF(J675="","",J675*AE691)</f>
        <v>0</v>
      </c>
      <c r="R675" s="305"/>
      <c r="S675" s="305"/>
      <c r="T675" s="517"/>
      <c r="U675" s="447">
        <v>2</v>
      </c>
      <c r="V675" s="223"/>
      <c r="W675" s="223"/>
      <c r="X675" s="516">
        <v>0</v>
      </c>
      <c r="Y675" s="516"/>
      <c r="Z675" s="516"/>
      <c r="AA675" s="516"/>
      <c r="AB675" s="224">
        <v>0.33000001311302185</v>
      </c>
      <c r="AC675" s="224"/>
      <c r="AD675" s="224"/>
      <c r="AE675" s="305">
        <f>IF(X675="","",X675*AE691)</f>
        <v>0</v>
      </c>
      <c r="AF675" s="305"/>
      <c r="AG675" s="305"/>
      <c r="AH675" s="518"/>
    </row>
    <row r="676" spans="1:34" s="23" customFormat="1" ht="15.75" customHeight="1">
      <c r="A676" s="117" t="str">
        <f t="shared" si="109"/>
        <v/>
      </c>
      <c r="B676" s="165"/>
      <c r="C676" s="165"/>
      <c r="D676" s="165"/>
      <c r="G676" s="239">
        <v>3</v>
      </c>
      <c r="H676" s="229"/>
      <c r="I676" s="229"/>
      <c r="J676" s="520">
        <v>0</v>
      </c>
      <c r="K676" s="520"/>
      <c r="L676" s="520"/>
      <c r="M676" s="520"/>
      <c r="N676" s="221">
        <v>1.5</v>
      </c>
      <c r="O676" s="221"/>
      <c r="P676" s="221"/>
      <c r="Q676" s="306">
        <f>IF(J676="","",J676*AE691)</f>
        <v>0</v>
      </c>
      <c r="R676" s="306"/>
      <c r="S676" s="306"/>
      <c r="T676" s="522"/>
      <c r="U676" s="448">
        <v>3</v>
      </c>
      <c r="V676" s="229"/>
      <c r="W676" s="229"/>
      <c r="X676" s="520">
        <v>0</v>
      </c>
      <c r="Y676" s="520"/>
      <c r="Z676" s="520"/>
      <c r="AA676" s="520"/>
      <c r="AB676" s="221">
        <v>1.5</v>
      </c>
      <c r="AC676" s="221"/>
      <c r="AD676" s="221"/>
      <c r="AE676" s="306">
        <f>IF(X676="","",X676*AE691)</f>
        <v>0</v>
      </c>
      <c r="AF676" s="306"/>
      <c r="AG676" s="306"/>
      <c r="AH676" s="514"/>
    </row>
    <row r="677" spans="1:34" s="23" customFormat="1" ht="15.75" customHeight="1">
      <c r="A677" s="117" t="str">
        <f t="shared" si="109"/>
        <v/>
      </c>
      <c r="B677" s="165"/>
      <c r="C677" s="165"/>
      <c r="D677" s="165"/>
      <c r="G677" s="239">
        <v>4</v>
      </c>
      <c r="H677" s="229"/>
      <c r="I677" s="229"/>
      <c r="J677" s="520">
        <v>0</v>
      </c>
      <c r="K677" s="520"/>
      <c r="L677" s="520"/>
      <c r="M677" s="520"/>
      <c r="N677" s="221">
        <v>5.0999999046325684</v>
      </c>
      <c r="O677" s="221"/>
      <c r="P677" s="221"/>
      <c r="Q677" s="306">
        <f>IF(J677="","",J677*AE691)</f>
        <v>0</v>
      </c>
      <c r="R677" s="306"/>
      <c r="S677" s="306"/>
      <c r="T677" s="522"/>
      <c r="U677" s="448">
        <v>4</v>
      </c>
      <c r="V677" s="229"/>
      <c r="W677" s="229"/>
      <c r="X677" s="520">
        <v>0</v>
      </c>
      <c r="Y677" s="520"/>
      <c r="Z677" s="520"/>
      <c r="AA677" s="520"/>
      <c r="AB677" s="221">
        <v>5.0999999046325684</v>
      </c>
      <c r="AC677" s="221"/>
      <c r="AD677" s="221"/>
      <c r="AE677" s="306">
        <f>IF(X677="","",X677*AE691)</f>
        <v>0</v>
      </c>
      <c r="AF677" s="306"/>
      <c r="AG677" s="306"/>
      <c r="AH677" s="514"/>
    </row>
    <row r="678" spans="1:34" s="23" customFormat="1" ht="15.75" customHeight="1">
      <c r="A678" s="117" t="str">
        <f t="shared" si="109"/>
        <v/>
      </c>
      <c r="B678" s="165"/>
      <c r="C678" s="165"/>
      <c r="D678" s="165"/>
      <c r="G678" s="239">
        <v>4</v>
      </c>
      <c r="H678" s="229"/>
      <c r="I678" s="229"/>
      <c r="J678" s="520">
        <v>4275</v>
      </c>
      <c r="K678" s="520"/>
      <c r="L678" s="520"/>
      <c r="M678" s="520"/>
      <c r="N678" s="221">
        <v>1.4500002861022949</v>
      </c>
      <c r="O678" s="221"/>
      <c r="P678" s="221"/>
      <c r="Q678" s="306">
        <f>IF(J678="","",J678*AE691)</f>
        <v>20145.462891144547</v>
      </c>
      <c r="R678" s="306"/>
      <c r="S678" s="306"/>
      <c r="T678" s="522"/>
      <c r="U678" s="448">
        <v>4</v>
      </c>
      <c r="V678" s="229"/>
      <c r="W678" s="229"/>
      <c r="X678" s="520">
        <v>4275</v>
      </c>
      <c r="Y678" s="520"/>
      <c r="Z678" s="520"/>
      <c r="AA678" s="520"/>
      <c r="AB678" s="221">
        <v>1.4500002861022949</v>
      </c>
      <c r="AC678" s="221"/>
      <c r="AD678" s="221"/>
      <c r="AE678" s="306">
        <f>IF(X678="","",X678*AE691)</f>
        <v>20145.462891144547</v>
      </c>
      <c r="AF678" s="306"/>
      <c r="AG678" s="306"/>
      <c r="AH678" s="514"/>
    </row>
    <row r="679" spans="1:34" s="23" customFormat="1" ht="15.75" customHeight="1">
      <c r="A679" s="117" t="str">
        <f t="shared" si="109"/>
        <v/>
      </c>
      <c r="B679" s="165"/>
      <c r="C679" s="165"/>
      <c r="D679" s="165"/>
      <c r="G679" s="239">
        <v>5</v>
      </c>
      <c r="H679" s="229"/>
      <c r="I679" s="229"/>
      <c r="J679" s="520">
        <v>4275</v>
      </c>
      <c r="K679" s="520"/>
      <c r="L679" s="520"/>
      <c r="M679" s="520"/>
      <c r="N679" s="221">
        <v>3.4500000476837158</v>
      </c>
      <c r="O679" s="221"/>
      <c r="P679" s="221"/>
      <c r="Q679" s="306">
        <f>IF(J679="","",J679*AE691)</f>
        <v>20145.462891144547</v>
      </c>
      <c r="R679" s="306"/>
      <c r="S679" s="306"/>
      <c r="T679" s="522"/>
      <c r="U679" s="448">
        <v>5</v>
      </c>
      <c r="V679" s="229"/>
      <c r="W679" s="229"/>
      <c r="X679" s="520">
        <v>4275</v>
      </c>
      <c r="Y679" s="520"/>
      <c r="Z679" s="520"/>
      <c r="AA679" s="520"/>
      <c r="AB679" s="221">
        <v>3.4500000476837158</v>
      </c>
      <c r="AC679" s="221"/>
      <c r="AD679" s="221"/>
      <c r="AE679" s="306">
        <f>IF(X679="","",X679*AE691)</f>
        <v>20145.462891144547</v>
      </c>
      <c r="AF679" s="306"/>
      <c r="AG679" s="306"/>
      <c r="AH679" s="514"/>
    </row>
    <row r="680" spans="1:34" s="23" customFormat="1" ht="15.75" customHeight="1">
      <c r="A680" s="117" t="str">
        <f t="shared" si="109"/>
        <v/>
      </c>
      <c r="B680" s="165"/>
      <c r="C680" s="165"/>
      <c r="D680" s="165"/>
      <c r="G680" s="239">
        <v>6</v>
      </c>
      <c r="H680" s="229"/>
      <c r="I680" s="229"/>
      <c r="J680" s="520">
        <v>4275</v>
      </c>
      <c r="K680" s="520"/>
      <c r="L680" s="520"/>
      <c r="M680" s="520"/>
      <c r="N680" s="221">
        <v>2.3499999046325684</v>
      </c>
      <c r="O680" s="221"/>
      <c r="P680" s="221"/>
      <c r="Q680" s="306">
        <f>IF(J680="","",J680*AE691)</f>
        <v>20145.462891144547</v>
      </c>
      <c r="R680" s="306"/>
      <c r="S680" s="306"/>
      <c r="T680" s="522"/>
      <c r="U680" s="448">
        <v>6</v>
      </c>
      <c r="V680" s="229"/>
      <c r="W680" s="229"/>
      <c r="X680" s="520">
        <v>4275</v>
      </c>
      <c r="Y680" s="520"/>
      <c r="Z680" s="520"/>
      <c r="AA680" s="520"/>
      <c r="AB680" s="221">
        <v>2.3499999046325684</v>
      </c>
      <c r="AC680" s="221"/>
      <c r="AD680" s="221"/>
      <c r="AE680" s="306">
        <f>IF(X680="","",X680*AE691)</f>
        <v>20145.462891144547</v>
      </c>
      <c r="AF680" s="306"/>
      <c r="AG680" s="306"/>
      <c r="AH680" s="514"/>
    </row>
    <row r="681" spans="1:34" s="23" customFormat="1" ht="15.75" customHeight="1">
      <c r="A681" s="117" t="str">
        <f t="shared" si="109"/>
        <v/>
      </c>
      <c r="B681" s="165"/>
      <c r="C681" s="165"/>
      <c r="D681" s="165"/>
      <c r="G681" s="239">
        <v>7</v>
      </c>
      <c r="H681" s="229"/>
      <c r="I681" s="229"/>
      <c r="J681" s="520">
        <v>28125</v>
      </c>
      <c r="K681" s="520"/>
      <c r="L681" s="520"/>
      <c r="M681" s="520"/>
      <c r="N681" s="221">
        <v>8.6000003814697266</v>
      </c>
      <c r="O681" s="221"/>
      <c r="P681" s="221"/>
      <c r="Q681" s="306">
        <f>IF(J681="","",J681*AE691)</f>
        <v>132535.94007331939</v>
      </c>
      <c r="R681" s="306"/>
      <c r="S681" s="306"/>
      <c r="T681" s="522"/>
      <c r="U681" s="448">
        <v>7</v>
      </c>
      <c r="V681" s="229"/>
      <c r="W681" s="229"/>
      <c r="X681" s="520">
        <v>28125</v>
      </c>
      <c r="Y681" s="520"/>
      <c r="Z681" s="520"/>
      <c r="AA681" s="520"/>
      <c r="AB681" s="221">
        <v>8.6000003814697266</v>
      </c>
      <c r="AC681" s="221"/>
      <c r="AD681" s="221"/>
      <c r="AE681" s="306">
        <f>IF(X681="","",X681*AE691)</f>
        <v>132535.94007331939</v>
      </c>
      <c r="AF681" s="306"/>
      <c r="AG681" s="306"/>
      <c r="AH681" s="514"/>
    </row>
    <row r="682" spans="1:34" s="23" customFormat="1" ht="15.75" customHeight="1">
      <c r="A682" s="117" t="str">
        <f t="shared" si="109"/>
        <v/>
      </c>
      <c r="B682" s="165"/>
      <c r="C682" s="165"/>
      <c r="D682" s="165"/>
      <c r="G682" s="239">
        <v>8</v>
      </c>
      <c r="H682" s="229"/>
      <c r="I682" s="229"/>
      <c r="J682" s="520">
        <v>13365</v>
      </c>
      <c r="K682" s="520"/>
      <c r="L682" s="520"/>
      <c r="M682" s="520"/>
      <c r="N682" s="221">
        <v>2.2000000476837158</v>
      </c>
      <c r="O682" s="221"/>
      <c r="P682" s="221"/>
      <c r="Q682" s="306">
        <f>IF(J682="","",J682*AE691)</f>
        <v>62981.078722841376</v>
      </c>
      <c r="R682" s="306"/>
      <c r="S682" s="306"/>
      <c r="T682" s="522"/>
      <c r="U682" s="448">
        <v>8</v>
      </c>
      <c r="V682" s="229"/>
      <c r="W682" s="229"/>
      <c r="X682" s="520">
        <v>13365</v>
      </c>
      <c r="Y682" s="520"/>
      <c r="Z682" s="520"/>
      <c r="AA682" s="520"/>
      <c r="AB682" s="221">
        <v>2.2000000476837158</v>
      </c>
      <c r="AC682" s="221"/>
      <c r="AD682" s="221"/>
      <c r="AE682" s="306">
        <f>IF(X682="","",X682*AE691)</f>
        <v>62981.078722841376</v>
      </c>
      <c r="AF682" s="306"/>
      <c r="AG682" s="306"/>
      <c r="AH682" s="514"/>
    </row>
    <row r="683" spans="1:34" s="23" customFormat="1" ht="15.75" customHeight="1">
      <c r="A683" s="117" t="str">
        <f t="shared" si="109"/>
        <v/>
      </c>
      <c r="B683" s="165"/>
      <c r="C683" s="165"/>
      <c r="D683" s="165"/>
      <c r="G683" s="239">
        <v>9</v>
      </c>
      <c r="H683" s="229"/>
      <c r="I683" s="229"/>
      <c r="J683" s="520">
        <v>21780</v>
      </c>
      <c r="K683" s="520"/>
      <c r="L683" s="520"/>
      <c r="M683" s="520"/>
      <c r="N683" s="221">
        <v>1.5</v>
      </c>
      <c r="O683" s="221"/>
      <c r="P683" s="221"/>
      <c r="Q683" s="306">
        <f>IF(J683="","",J683*AE691)</f>
        <v>102635.83199277853</v>
      </c>
      <c r="R683" s="306"/>
      <c r="S683" s="306"/>
      <c r="T683" s="522"/>
      <c r="U683" s="448">
        <v>9</v>
      </c>
      <c r="V683" s="229"/>
      <c r="W683" s="229"/>
      <c r="X683" s="520">
        <v>21780</v>
      </c>
      <c r="Y683" s="520"/>
      <c r="Z683" s="520"/>
      <c r="AA683" s="520"/>
      <c r="AB683" s="221">
        <v>1.5</v>
      </c>
      <c r="AC683" s="221"/>
      <c r="AD683" s="221"/>
      <c r="AE683" s="306">
        <f>IF(X683="","",X683*AE691)</f>
        <v>102635.83199277853</v>
      </c>
      <c r="AF683" s="306"/>
      <c r="AG683" s="306"/>
      <c r="AH683" s="514"/>
    </row>
    <row r="684" spans="1:34" s="23" customFormat="1" ht="15.75" customHeight="1">
      <c r="A684" s="117" t="str">
        <f t="shared" si="109"/>
        <v/>
      </c>
      <c r="B684" s="165"/>
      <c r="C684" s="165"/>
      <c r="D684" s="165"/>
      <c r="G684" s="239">
        <v>10</v>
      </c>
      <c r="H684" s="229"/>
      <c r="I684" s="229"/>
      <c r="J684" s="520">
        <v>15660</v>
      </c>
      <c r="K684" s="520"/>
      <c r="L684" s="520"/>
      <c r="M684" s="520"/>
      <c r="N684" s="221">
        <v>3.8499999046325684</v>
      </c>
      <c r="O684" s="221"/>
      <c r="P684" s="221"/>
      <c r="Q684" s="306">
        <f>IF(J684="","",J684*AE691)</f>
        <v>73796.011432824234</v>
      </c>
      <c r="R684" s="306"/>
      <c r="S684" s="306"/>
      <c r="T684" s="522"/>
      <c r="U684" s="448">
        <v>10</v>
      </c>
      <c r="V684" s="229"/>
      <c r="W684" s="229"/>
      <c r="X684" s="520">
        <v>15660</v>
      </c>
      <c r="Y684" s="520"/>
      <c r="Z684" s="520"/>
      <c r="AA684" s="520"/>
      <c r="AB684" s="221">
        <v>3.8499999046325684</v>
      </c>
      <c r="AC684" s="221"/>
      <c r="AD684" s="221"/>
      <c r="AE684" s="306">
        <f>IF(X684="","",X684*AE691)</f>
        <v>73796.011432824234</v>
      </c>
      <c r="AF684" s="306"/>
      <c r="AG684" s="306"/>
      <c r="AH684" s="514"/>
    </row>
    <row r="685" spans="1:34" s="23" customFormat="1" ht="15.75" customHeight="1">
      <c r="A685" s="117" t="str">
        <f t="shared" si="109"/>
        <v/>
      </c>
      <c r="B685" s="165"/>
      <c r="C685" s="165"/>
      <c r="D685" s="165"/>
      <c r="G685" s="239">
        <v>11</v>
      </c>
      <c r="H685" s="229"/>
      <c r="I685" s="229"/>
      <c r="J685" s="520">
        <v>21780</v>
      </c>
      <c r="K685" s="520"/>
      <c r="L685" s="520"/>
      <c r="M685" s="520"/>
      <c r="N685" s="221">
        <v>2.4000000953674316</v>
      </c>
      <c r="O685" s="221"/>
      <c r="P685" s="221"/>
      <c r="Q685" s="306">
        <f>IF(J685="","",J685*AE691)</f>
        <v>102635.83199277853</v>
      </c>
      <c r="R685" s="306"/>
      <c r="S685" s="306"/>
      <c r="T685" s="522"/>
      <c r="U685" s="448">
        <v>11</v>
      </c>
      <c r="V685" s="229"/>
      <c r="W685" s="229"/>
      <c r="X685" s="520">
        <v>21780</v>
      </c>
      <c r="Y685" s="520"/>
      <c r="Z685" s="520"/>
      <c r="AA685" s="520"/>
      <c r="AB685" s="221">
        <v>2.4000000953674316</v>
      </c>
      <c r="AC685" s="221"/>
      <c r="AD685" s="221"/>
      <c r="AE685" s="306">
        <f>IF(X685="","",X685*AE691)</f>
        <v>102635.83199277853</v>
      </c>
      <c r="AF685" s="306"/>
      <c r="AG685" s="306"/>
      <c r="AH685" s="514"/>
    </row>
    <row r="686" spans="1:34" s="23" customFormat="1" ht="15.75" customHeight="1">
      <c r="A686" s="117" t="str">
        <f t="shared" si="109"/>
        <v/>
      </c>
      <c r="B686" s="165"/>
      <c r="C686" s="165"/>
      <c r="D686" s="165"/>
      <c r="G686" s="239">
        <v>12</v>
      </c>
      <c r="H686" s="229"/>
      <c r="I686" s="229"/>
      <c r="J686" s="520">
        <v>14760</v>
      </c>
      <c r="K686" s="520"/>
      <c r="L686" s="520"/>
      <c r="M686" s="520"/>
      <c r="N686" s="221">
        <v>0.76999998092651367</v>
      </c>
      <c r="O686" s="221"/>
      <c r="P686" s="221"/>
      <c r="Q686" s="306">
        <f>IF(J686="","",J686*AE691)</f>
        <v>69554.861350478022</v>
      </c>
      <c r="R686" s="306"/>
      <c r="S686" s="306"/>
      <c r="T686" s="522"/>
      <c r="U686" s="448">
        <v>12</v>
      </c>
      <c r="V686" s="229"/>
      <c r="W686" s="229"/>
      <c r="X686" s="520">
        <v>14760</v>
      </c>
      <c r="Y686" s="520"/>
      <c r="Z686" s="520"/>
      <c r="AA686" s="520"/>
      <c r="AB686" s="221">
        <v>2.2699999809265137</v>
      </c>
      <c r="AC686" s="221"/>
      <c r="AD686" s="221"/>
      <c r="AE686" s="306">
        <f>IF(X686="","",X686*AE691)</f>
        <v>69554.861350478022</v>
      </c>
      <c r="AF686" s="306"/>
      <c r="AG686" s="306"/>
      <c r="AH686" s="514"/>
    </row>
    <row r="687" spans="1:34" s="23" customFormat="1" ht="15.75" customHeight="1">
      <c r="A687" s="117" t="str">
        <f t="shared" si="109"/>
        <v/>
      </c>
      <c r="B687" s="165"/>
      <c r="C687" s="165"/>
      <c r="D687" s="165"/>
      <c r="G687" s="239">
        <v>12</v>
      </c>
      <c r="H687" s="229"/>
      <c r="I687" s="229"/>
      <c r="J687" s="520">
        <v>0</v>
      </c>
      <c r="K687" s="520"/>
      <c r="L687" s="520"/>
      <c r="M687" s="520"/>
      <c r="N687" s="221">
        <v>1.5</v>
      </c>
      <c r="O687" s="221"/>
      <c r="P687" s="221"/>
      <c r="Q687" s="306">
        <f>IF(J687="","",J687*AE691)</f>
        <v>0</v>
      </c>
      <c r="R687" s="306"/>
      <c r="S687" s="306"/>
      <c r="T687" s="522"/>
      <c r="U687" s="448"/>
      <c r="V687" s="229"/>
      <c r="W687" s="229"/>
      <c r="X687" s="520"/>
      <c r="Y687" s="520"/>
      <c r="Z687" s="520"/>
      <c r="AA687" s="520"/>
      <c r="AB687" s="221"/>
      <c r="AC687" s="221"/>
      <c r="AD687" s="221"/>
      <c r="AE687" s="306" t="str">
        <f>IF(X687="","",X687*AE691)</f>
        <v/>
      </c>
      <c r="AF687" s="306"/>
      <c r="AG687" s="306"/>
      <c r="AH687" s="514"/>
    </row>
    <row r="688" spans="1:34" s="23" customFormat="1" ht="15.75" hidden="1" customHeight="1">
      <c r="A688" s="117" t="str">
        <f t="shared" si="109"/>
        <v>×</v>
      </c>
      <c r="B688" s="165"/>
      <c r="C688" s="165"/>
      <c r="D688" s="165"/>
      <c r="G688" s="239"/>
      <c r="H688" s="229"/>
      <c r="I688" s="229"/>
      <c r="J688" s="520"/>
      <c r="K688" s="520"/>
      <c r="L688" s="520"/>
      <c r="M688" s="520"/>
      <c r="N688" s="221"/>
      <c r="O688" s="221"/>
      <c r="P688" s="221"/>
      <c r="Q688" s="306" t="str">
        <f>IF(J688="","",J688*AE691)</f>
        <v/>
      </c>
      <c r="R688" s="306"/>
      <c r="S688" s="306"/>
      <c r="T688" s="522"/>
      <c r="U688" s="448"/>
      <c r="V688" s="229"/>
      <c r="W688" s="229"/>
      <c r="X688" s="520"/>
      <c r="Y688" s="520"/>
      <c r="Z688" s="520"/>
      <c r="AA688" s="520"/>
      <c r="AB688" s="221"/>
      <c r="AC688" s="221"/>
      <c r="AD688" s="221"/>
      <c r="AE688" s="306" t="str">
        <f>IF(X688="","",X688*AE691)</f>
        <v/>
      </c>
      <c r="AF688" s="306"/>
      <c r="AG688" s="306"/>
      <c r="AH688" s="514"/>
    </row>
    <row r="689" spans="1:62" s="23" customFormat="1" ht="15.75" hidden="1" customHeight="1">
      <c r="A689" s="117" t="str">
        <f t="shared" si="109"/>
        <v>×</v>
      </c>
      <c r="B689" s="165"/>
      <c r="C689" s="165"/>
      <c r="D689" s="165"/>
      <c r="G689" s="239"/>
      <c r="H689" s="229"/>
      <c r="I689" s="229"/>
      <c r="J689" s="520"/>
      <c r="K689" s="520"/>
      <c r="L689" s="520"/>
      <c r="M689" s="520"/>
      <c r="N689" s="221"/>
      <c r="O689" s="221"/>
      <c r="P689" s="221"/>
      <c r="Q689" s="306" t="str">
        <f>IF(J689="","",J689*AE691)</f>
        <v/>
      </c>
      <c r="R689" s="306"/>
      <c r="S689" s="306"/>
      <c r="T689" s="522"/>
      <c r="U689" s="448"/>
      <c r="V689" s="229"/>
      <c r="W689" s="229"/>
      <c r="X689" s="520"/>
      <c r="Y689" s="520"/>
      <c r="Z689" s="520"/>
      <c r="AA689" s="520"/>
      <c r="AB689" s="221"/>
      <c r="AC689" s="221"/>
      <c r="AD689" s="221"/>
      <c r="AE689" s="306" t="str">
        <f>IF(X689="","",X689*AE691)</f>
        <v/>
      </c>
      <c r="AF689" s="306"/>
      <c r="AG689" s="306"/>
      <c r="AH689" s="514"/>
    </row>
    <row r="690" spans="1:62" s="23" customFormat="1" ht="15.75" hidden="1" customHeight="1">
      <c r="A690" s="117" t="str">
        <f t="shared" si="109"/>
        <v>×</v>
      </c>
      <c r="B690" s="165"/>
      <c r="C690" s="165"/>
      <c r="D690" s="165"/>
      <c r="G690" s="240"/>
      <c r="H690" s="241"/>
      <c r="I690" s="241"/>
      <c r="J690" s="521"/>
      <c r="K690" s="521"/>
      <c r="L690" s="521"/>
      <c r="M690" s="521"/>
      <c r="N690" s="242"/>
      <c r="O690" s="242"/>
      <c r="P690" s="242"/>
      <c r="Q690" s="513" t="str">
        <f>IF(J690="","",J690*AE691)</f>
        <v/>
      </c>
      <c r="R690" s="513"/>
      <c r="S690" s="513"/>
      <c r="T690" s="523"/>
      <c r="U690" s="507"/>
      <c r="V690" s="241"/>
      <c r="W690" s="241"/>
      <c r="X690" s="521"/>
      <c r="Y690" s="521"/>
      <c r="Z690" s="521"/>
      <c r="AA690" s="521"/>
      <c r="AB690" s="242"/>
      <c r="AC690" s="242"/>
      <c r="AD690" s="242"/>
      <c r="AE690" s="513" t="str">
        <f>IF(X690="","",X690*AE691)</f>
        <v/>
      </c>
      <c r="AF690" s="513"/>
      <c r="AG690" s="513"/>
      <c r="AH690" s="515"/>
    </row>
    <row r="691" spans="1:62" s="23" customFormat="1" ht="15.75" customHeight="1">
      <c r="A691" s="118" t="str">
        <f>IF(液状化L1の有無="","","×")</f>
        <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430</v>
      </c>
      <c r="AD691" s="167" t="s">
        <v>26</v>
      </c>
      <c r="AE691" s="439">
        <f>AE668</f>
        <v>4.7123889803846897</v>
      </c>
      <c r="AF691" s="439"/>
      <c r="AG691" s="439"/>
      <c r="AH691" s="62" t="s">
        <v>566</v>
      </c>
    </row>
    <row r="692" spans="1:62" ht="15.75" customHeight="1">
      <c r="A692" s="116" t="str">
        <f t="shared" ref="A692:A697" si="110">IF(液状化L2の有無="","","×")</f>
        <v/>
      </c>
      <c r="B692" s="165" t="s">
        <v>588</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customHeight="1">
      <c r="A693" s="116" t="str">
        <f t="shared" si="110"/>
        <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customHeight="1">
      <c r="A694" s="116" t="str">
        <f t="shared" si="110"/>
        <v/>
      </c>
      <c r="B694" s="165"/>
      <c r="C694" s="165"/>
      <c r="D694" s="165"/>
      <c r="G694" s="28" t="s">
        <v>531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0"/>
        <v/>
      </c>
      <c r="B695" s="165"/>
      <c r="C695" s="165"/>
      <c r="D695" s="165"/>
      <c r="G695" s="456" t="s">
        <v>428</v>
      </c>
      <c r="H695" s="302"/>
      <c r="I695" s="302"/>
      <c r="J695" s="302"/>
      <c r="K695" s="302"/>
      <c r="L695" s="302"/>
      <c r="M695" s="302"/>
      <c r="N695" s="302"/>
      <c r="O695" s="302"/>
      <c r="P695" s="302"/>
      <c r="Q695" s="302"/>
      <c r="R695" s="302"/>
      <c r="S695" s="302"/>
      <c r="T695" s="457"/>
      <c r="U695" s="458" t="s">
        <v>429</v>
      </c>
      <c r="V695" s="258"/>
      <c r="W695" s="258"/>
      <c r="X695" s="258"/>
      <c r="Y695" s="258"/>
      <c r="Z695" s="258"/>
      <c r="AA695" s="258"/>
      <c r="AB695" s="258"/>
      <c r="AC695" s="258"/>
      <c r="AD695" s="258"/>
      <c r="AE695" s="258"/>
      <c r="AF695" s="258"/>
      <c r="AG695" s="258"/>
      <c r="AH695" s="259"/>
    </row>
    <row r="696" spans="1:62" s="23" customFormat="1" ht="15.75" customHeight="1">
      <c r="A696" s="116" t="str">
        <f t="shared" si="110"/>
        <v/>
      </c>
      <c r="B696" s="165"/>
      <c r="C696" s="165"/>
      <c r="D696" s="165"/>
      <c r="G696" s="287" t="s">
        <v>77</v>
      </c>
      <c r="H696" s="288"/>
      <c r="I696" s="288"/>
      <c r="J696" s="288" t="s">
        <v>187</v>
      </c>
      <c r="K696" s="288"/>
      <c r="L696" s="288"/>
      <c r="M696" s="288"/>
      <c r="N696" s="291" t="s">
        <v>186</v>
      </c>
      <c r="O696" s="292"/>
      <c r="P696" s="292"/>
      <c r="Q696" s="288" t="s">
        <v>565</v>
      </c>
      <c r="R696" s="288"/>
      <c r="S696" s="288"/>
      <c r="T696" s="421"/>
      <c r="U696" s="498" t="s">
        <v>77</v>
      </c>
      <c r="V696" s="288"/>
      <c r="W696" s="288"/>
      <c r="X696" s="288" t="s">
        <v>187</v>
      </c>
      <c r="Y696" s="288"/>
      <c r="Z696" s="288"/>
      <c r="AA696" s="288"/>
      <c r="AB696" s="291" t="s">
        <v>186</v>
      </c>
      <c r="AC696" s="292"/>
      <c r="AD696" s="292"/>
      <c r="AE696" s="288" t="s">
        <v>565</v>
      </c>
      <c r="AF696" s="288"/>
      <c r="AG696" s="288"/>
      <c r="AH696" s="421"/>
    </row>
    <row r="697" spans="1:62" s="23" customFormat="1" ht="15.75" customHeight="1">
      <c r="A697" s="116" t="str">
        <f t="shared" si="110"/>
        <v/>
      </c>
      <c r="B697" s="165"/>
      <c r="C697" s="165"/>
      <c r="D697" s="165"/>
      <c r="G697" s="289"/>
      <c r="H697" s="290"/>
      <c r="I697" s="290"/>
      <c r="J697" s="290"/>
      <c r="K697" s="290"/>
      <c r="L697" s="290"/>
      <c r="M697" s="290"/>
      <c r="N697" s="293"/>
      <c r="O697" s="293"/>
      <c r="P697" s="293"/>
      <c r="Q697" s="290"/>
      <c r="R697" s="290"/>
      <c r="S697" s="290"/>
      <c r="T697" s="519"/>
      <c r="U697" s="459"/>
      <c r="V697" s="290"/>
      <c r="W697" s="290"/>
      <c r="X697" s="290"/>
      <c r="Y697" s="290"/>
      <c r="Z697" s="290"/>
      <c r="AA697" s="290"/>
      <c r="AB697" s="293"/>
      <c r="AC697" s="293"/>
      <c r="AD697" s="293"/>
      <c r="AE697" s="290"/>
      <c r="AF697" s="290"/>
      <c r="AG697" s="290"/>
      <c r="AH697" s="519"/>
    </row>
    <row r="698" spans="1:62" s="23" customFormat="1" ht="15.75" customHeight="1">
      <c r="A698" s="116" t="str">
        <f t="shared" ref="A698:A713" si="111">IF(液状化L2の有無="",IF(LEN(G698)+LEN(U698)=0,"×",""),"×")</f>
        <v/>
      </c>
      <c r="B698" s="165"/>
      <c r="C698" s="165"/>
      <c r="D698" s="165"/>
      <c r="G698" s="247">
        <v>2</v>
      </c>
      <c r="H698" s="223"/>
      <c r="I698" s="223"/>
      <c r="J698" s="516">
        <v>0</v>
      </c>
      <c r="K698" s="516"/>
      <c r="L698" s="516"/>
      <c r="M698" s="516"/>
      <c r="N698" s="224">
        <v>0.33000001311302185</v>
      </c>
      <c r="O698" s="224"/>
      <c r="P698" s="224"/>
      <c r="Q698" s="305">
        <f>IF(J698="","",J698*AE714)</f>
        <v>0</v>
      </c>
      <c r="R698" s="305"/>
      <c r="S698" s="305"/>
      <c r="T698" s="517"/>
      <c r="U698" s="447">
        <v>2</v>
      </c>
      <c r="V698" s="223"/>
      <c r="W698" s="223"/>
      <c r="X698" s="516">
        <v>0</v>
      </c>
      <c r="Y698" s="516"/>
      <c r="Z698" s="516"/>
      <c r="AA698" s="516"/>
      <c r="AB698" s="224">
        <v>0.33000001311302185</v>
      </c>
      <c r="AC698" s="224"/>
      <c r="AD698" s="224"/>
      <c r="AE698" s="305">
        <f>IF(X698="","",X698*AE714)</f>
        <v>0</v>
      </c>
      <c r="AF698" s="305"/>
      <c r="AG698" s="305"/>
      <c r="AH698" s="518"/>
    </row>
    <row r="699" spans="1:62" s="23" customFormat="1" ht="15.75" customHeight="1">
      <c r="A699" s="116" t="str">
        <f t="shared" si="111"/>
        <v/>
      </c>
      <c r="B699" s="165"/>
      <c r="C699" s="165"/>
      <c r="D699" s="165"/>
      <c r="G699" s="239">
        <v>3</v>
      </c>
      <c r="H699" s="229"/>
      <c r="I699" s="229"/>
      <c r="J699" s="520">
        <v>0</v>
      </c>
      <c r="K699" s="520"/>
      <c r="L699" s="520"/>
      <c r="M699" s="520"/>
      <c r="N699" s="221">
        <v>1.5</v>
      </c>
      <c r="O699" s="221"/>
      <c r="P699" s="221"/>
      <c r="Q699" s="306">
        <f>IF(J699="","",J699*AE714)</f>
        <v>0</v>
      </c>
      <c r="R699" s="306"/>
      <c r="S699" s="306"/>
      <c r="T699" s="522"/>
      <c r="U699" s="448">
        <v>3</v>
      </c>
      <c r="V699" s="229"/>
      <c r="W699" s="229"/>
      <c r="X699" s="520">
        <v>0</v>
      </c>
      <c r="Y699" s="520"/>
      <c r="Z699" s="520"/>
      <c r="AA699" s="520"/>
      <c r="AB699" s="221">
        <v>1.5</v>
      </c>
      <c r="AC699" s="221"/>
      <c r="AD699" s="221"/>
      <c r="AE699" s="306">
        <f>IF(X699="","",X699*AE714)</f>
        <v>0</v>
      </c>
      <c r="AF699" s="306"/>
      <c r="AG699" s="306"/>
      <c r="AH699" s="514"/>
    </row>
    <row r="700" spans="1:62" s="23" customFormat="1" ht="15.75" customHeight="1">
      <c r="A700" s="116" t="str">
        <f t="shared" si="111"/>
        <v/>
      </c>
      <c r="B700" s="165"/>
      <c r="C700" s="165"/>
      <c r="D700" s="165"/>
      <c r="G700" s="239">
        <v>4</v>
      </c>
      <c r="H700" s="229"/>
      <c r="I700" s="229"/>
      <c r="J700" s="520">
        <v>0</v>
      </c>
      <c r="K700" s="520"/>
      <c r="L700" s="520"/>
      <c r="M700" s="520"/>
      <c r="N700" s="221">
        <v>5.2000002861022949</v>
      </c>
      <c r="O700" s="221"/>
      <c r="P700" s="221"/>
      <c r="Q700" s="306">
        <f>IF(J700="","",J700*AE714)</f>
        <v>0</v>
      </c>
      <c r="R700" s="306"/>
      <c r="S700" s="306"/>
      <c r="T700" s="522"/>
      <c r="U700" s="448">
        <v>4</v>
      </c>
      <c r="V700" s="229"/>
      <c r="W700" s="229"/>
      <c r="X700" s="520">
        <v>0</v>
      </c>
      <c r="Y700" s="520"/>
      <c r="Z700" s="520"/>
      <c r="AA700" s="520"/>
      <c r="AB700" s="221">
        <v>5.2000002861022949</v>
      </c>
      <c r="AC700" s="221"/>
      <c r="AD700" s="221"/>
      <c r="AE700" s="306">
        <f>IF(X700="","",X700*AE714)</f>
        <v>0</v>
      </c>
      <c r="AF700" s="306"/>
      <c r="AG700" s="306"/>
      <c r="AH700" s="514"/>
    </row>
    <row r="701" spans="1:62" s="23" customFormat="1" ht="15.75" customHeight="1">
      <c r="A701" s="116" t="str">
        <f t="shared" si="111"/>
        <v/>
      </c>
      <c r="B701" s="165"/>
      <c r="C701" s="165"/>
      <c r="D701" s="165"/>
      <c r="G701" s="239">
        <v>4</v>
      </c>
      <c r="H701" s="229"/>
      <c r="I701" s="229"/>
      <c r="J701" s="520">
        <v>4275</v>
      </c>
      <c r="K701" s="520"/>
      <c r="L701" s="520"/>
      <c r="M701" s="520"/>
      <c r="N701" s="221">
        <v>1.3499999046325684</v>
      </c>
      <c r="O701" s="221"/>
      <c r="P701" s="221"/>
      <c r="Q701" s="306">
        <f>IF(J701="","",J701*AE714)</f>
        <v>20145.462891144547</v>
      </c>
      <c r="R701" s="306"/>
      <c r="S701" s="306"/>
      <c r="T701" s="522"/>
      <c r="U701" s="448">
        <v>4</v>
      </c>
      <c r="V701" s="229"/>
      <c r="W701" s="229"/>
      <c r="X701" s="520">
        <v>4275</v>
      </c>
      <c r="Y701" s="520"/>
      <c r="Z701" s="520"/>
      <c r="AA701" s="520"/>
      <c r="AB701" s="221">
        <v>1.3499999046325684</v>
      </c>
      <c r="AC701" s="221"/>
      <c r="AD701" s="221"/>
      <c r="AE701" s="306">
        <f>IF(X701="","",X701*AE714)</f>
        <v>20145.462891144547</v>
      </c>
      <c r="AF701" s="306"/>
      <c r="AG701" s="306"/>
      <c r="AH701" s="514"/>
    </row>
    <row r="702" spans="1:62" s="23" customFormat="1" ht="15.75" customHeight="1">
      <c r="A702" s="116" t="str">
        <f t="shared" si="111"/>
        <v/>
      </c>
      <c r="B702" s="165"/>
      <c r="C702" s="165"/>
      <c r="D702" s="165"/>
      <c r="G702" s="239">
        <v>5</v>
      </c>
      <c r="H702" s="229"/>
      <c r="I702" s="229"/>
      <c r="J702" s="520">
        <v>4275</v>
      </c>
      <c r="K702" s="520"/>
      <c r="L702" s="520"/>
      <c r="M702" s="520"/>
      <c r="N702" s="221">
        <v>3.4500000476837158</v>
      </c>
      <c r="O702" s="221"/>
      <c r="P702" s="221"/>
      <c r="Q702" s="306">
        <f>IF(J702="","",J702*AE714)</f>
        <v>20145.462891144547</v>
      </c>
      <c r="R702" s="306"/>
      <c r="S702" s="306"/>
      <c r="T702" s="522"/>
      <c r="U702" s="448">
        <v>5</v>
      </c>
      <c r="V702" s="229"/>
      <c r="W702" s="229"/>
      <c r="X702" s="520">
        <v>4275</v>
      </c>
      <c r="Y702" s="520"/>
      <c r="Z702" s="520"/>
      <c r="AA702" s="520"/>
      <c r="AB702" s="221">
        <v>3.4500000476837158</v>
      </c>
      <c r="AC702" s="221"/>
      <c r="AD702" s="221"/>
      <c r="AE702" s="306">
        <f>IF(X702="","",X702*AE714)</f>
        <v>20145.462891144547</v>
      </c>
      <c r="AF702" s="306"/>
      <c r="AG702" s="306"/>
      <c r="AH702" s="514"/>
    </row>
    <row r="703" spans="1:62" s="23" customFormat="1" ht="15.75" customHeight="1">
      <c r="A703" s="116" t="str">
        <f t="shared" si="111"/>
        <v/>
      </c>
      <c r="B703" s="165"/>
      <c r="C703" s="165"/>
      <c r="D703" s="165"/>
      <c r="G703" s="239">
        <v>6</v>
      </c>
      <c r="H703" s="229"/>
      <c r="I703" s="229"/>
      <c r="J703" s="520">
        <v>4275</v>
      </c>
      <c r="K703" s="520"/>
      <c r="L703" s="520"/>
      <c r="M703" s="520"/>
      <c r="N703" s="221">
        <v>2.3499999046325684</v>
      </c>
      <c r="O703" s="221"/>
      <c r="P703" s="221"/>
      <c r="Q703" s="306">
        <f>IF(J703="","",J703*AE714)</f>
        <v>20145.462891144547</v>
      </c>
      <c r="R703" s="306"/>
      <c r="S703" s="306"/>
      <c r="T703" s="522"/>
      <c r="U703" s="448">
        <v>6</v>
      </c>
      <c r="V703" s="229"/>
      <c r="W703" s="229"/>
      <c r="X703" s="520">
        <v>4275</v>
      </c>
      <c r="Y703" s="520"/>
      <c r="Z703" s="520"/>
      <c r="AA703" s="520"/>
      <c r="AB703" s="221">
        <v>2.3499999046325684</v>
      </c>
      <c r="AC703" s="221"/>
      <c r="AD703" s="221"/>
      <c r="AE703" s="306">
        <f>IF(X703="","",X703*AE714)</f>
        <v>20145.462891144547</v>
      </c>
      <c r="AF703" s="306"/>
      <c r="AG703" s="306"/>
      <c r="AH703" s="514"/>
    </row>
    <row r="704" spans="1:62" s="23" customFormat="1" ht="15.75" customHeight="1">
      <c r="A704" s="116" t="str">
        <f t="shared" si="111"/>
        <v/>
      </c>
      <c r="B704" s="165"/>
      <c r="C704" s="165"/>
      <c r="D704" s="165"/>
      <c r="G704" s="239">
        <v>7</v>
      </c>
      <c r="H704" s="229"/>
      <c r="I704" s="229"/>
      <c r="J704" s="520">
        <v>28125</v>
      </c>
      <c r="K704" s="520"/>
      <c r="L704" s="520"/>
      <c r="M704" s="520"/>
      <c r="N704" s="221">
        <v>8.6000003814697266</v>
      </c>
      <c r="O704" s="221"/>
      <c r="P704" s="221"/>
      <c r="Q704" s="306">
        <f>IF(J704="","",J704*AE714)</f>
        <v>132535.94007331939</v>
      </c>
      <c r="R704" s="306"/>
      <c r="S704" s="306"/>
      <c r="T704" s="522"/>
      <c r="U704" s="448">
        <v>7</v>
      </c>
      <c r="V704" s="229"/>
      <c r="W704" s="229"/>
      <c r="X704" s="520">
        <v>28125</v>
      </c>
      <c r="Y704" s="520"/>
      <c r="Z704" s="520"/>
      <c r="AA704" s="520"/>
      <c r="AB704" s="221">
        <v>8.6000003814697266</v>
      </c>
      <c r="AC704" s="221"/>
      <c r="AD704" s="221"/>
      <c r="AE704" s="306">
        <f>IF(X704="","",X704*AE714)</f>
        <v>132535.94007331939</v>
      </c>
      <c r="AF704" s="306"/>
      <c r="AG704" s="306"/>
      <c r="AH704" s="514"/>
    </row>
    <row r="705" spans="1:62" s="23" customFormat="1" ht="15.75" customHeight="1">
      <c r="A705" s="116" t="str">
        <f t="shared" si="111"/>
        <v/>
      </c>
      <c r="B705" s="165"/>
      <c r="C705" s="165"/>
      <c r="D705" s="165"/>
      <c r="G705" s="239">
        <v>8</v>
      </c>
      <c r="H705" s="229"/>
      <c r="I705" s="229"/>
      <c r="J705" s="520">
        <v>13365</v>
      </c>
      <c r="K705" s="520"/>
      <c r="L705" s="520"/>
      <c r="M705" s="520"/>
      <c r="N705" s="221">
        <v>2.2000000476837158</v>
      </c>
      <c r="O705" s="221"/>
      <c r="P705" s="221"/>
      <c r="Q705" s="306">
        <f>IF(J705="","",J705*AE714)</f>
        <v>62981.078722841376</v>
      </c>
      <c r="R705" s="306"/>
      <c r="S705" s="306"/>
      <c r="T705" s="522"/>
      <c r="U705" s="448">
        <v>8</v>
      </c>
      <c r="V705" s="229"/>
      <c r="W705" s="229"/>
      <c r="X705" s="520">
        <v>13365</v>
      </c>
      <c r="Y705" s="520"/>
      <c r="Z705" s="520"/>
      <c r="AA705" s="520"/>
      <c r="AB705" s="221">
        <v>2.2000000476837158</v>
      </c>
      <c r="AC705" s="221"/>
      <c r="AD705" s="221"/>
      <c r="AE705" s="306">
        <f>IF(X705="","",X705*AE714)</f>
        <v>62981.078722841376</v>
      </c>
      <c r="AF705" s="306"/>
      <c r="AG705" s="306"/>
      <c r="AH705" s="514"/>
    </row>
    <row r="706" spans="1:62" s="23" customFormat="1" ht="15.75" customHeight="1">
      <c r="A706" s="116" t="str">
        <f t="shared" si="111"/>
        <v/>
      </c>
      <c r="B706" s="165"/>
      <c r="C706" s="165"/>
      <c r="D706" s="165"/>
      <c r="G706" s="239">
        <v>9</v>
      </c>
      <c r="H706" s="229"/>
      <c r="I706" s="229"/>
      <c r="J706" s="520">
        <v>21780</v>
      </c>
      <c r="K706" s="520"/>
      <c r="L706" s="520"/>
      <c r="M706" s="520"/>
      <c r="N706" s="221">
        <v>1.5</v>
      </c>
      <c r="O706" s="221"/>
      <c r="P706" s="221"/>
      <c r="Q706" s="306">
        <f>IF(J706="","",J706*AE714)</f>
        <v>102635.83199277853</v>
      </c>
      <c r="R706" s="306"/>
      <c r="S706" s="306"/>
      <c r="T706" s="522"/>
      <c r="U706" s="448">
        <v>9</v>
      </c>
      <c r="V706" s="229"/>
      <c r="W706" s="229"/>
      <c r="X706" s="520">
        <v>21780</v>
      </c>
      <c r="Y706" s="520"/>
      <c r="Z706" s="520"/>
      <c r="AA706" s="520"/>
      <c r="AB706" s="221">
        <v>1.5</v>
      </c>
      <c r="AC706" s="221"/>
      <c r="AD706" s="221"/>
      <c r="AE706" s="306">
        <f>IF(X706="","",X706*AE714)</f>
        <v>102635.83199277853</v>
      </c>
      <c r="AF706" s="306"/>
      <c r="AG706" s="306"/>
      <c r="AH706" s="514"/>
    </row>
    <row r="707" spans="1:62" s="23" customFormat="1" ht="15.75" customHeight="1">
      <c r="A707" s="116" t="str">
        <f t="shared" si="111"/>
        <v/>
      </c>
      <c r="B707" s="165"/>
      <c r="C707" s="165"/>
      <c r="D707" s="165"/>
      <c r="G707" s="239">
        <v>10</v>
      </c>
      <c r="H707" s="229"/>
      <c r="I707" s="229"/>
      <c r="J707" s="520">
        <v>15660</v>
      </c>
      <c r="K707" s="520"/>
      <c r="L707" s="520"/>
      <c r="M707" s="520"/>
      <c r="N707" s="221">
        <v>3.8499999046325684</v>
      </c>
      <c r="O707" s="221"/>
      <c r="P707" s="221"/>
      <c r="Q707" s="306">
        <f>IF(J707="","",J707*AE714)</f>
        <v>73796.011432824234</v>
      </c>
      <c r="R707" s="306"/>
      <c r="S707" s="306"/>
      <c r="T707" s="522"/>
      <c r="U707" s="448">
        <v>10</v>
      </c>
      <c r="V707" s="229"/>
      <c r="W707" s="229"/>
      <c r="X707" s="520">
        <v>15660</v>
      </c>
      <c r="Y707" s="520"/>
      <c r="Z707" s="520"/>
      <c r="AA707" s="520"/>
      <c r="AB707" s="221">
        <v>3.8499999046325684</v>
      </c>
      <c r="AC707" s="221"/>
      <c r="AD707" s="221"/>
      <c r="AE707" s="306">
        <f>IF(X707="","",X707*AE714)</f>
        <v>73796.011432824234</v>
      </c>
      <c r="AF707" s="306"/>
      <c r="AG707" s="306"/>
      <c r="AH707" s="514"/>
    </row>
    <row r="708" spans="1:62" s="23" customFormat="1" ht="15.75" customHeight="1">
      <c r="A708" s="116" t="str">
        <f t="shared" si="111"/>
        <v/>
      </c>
      <c r="B708" s="165"/>
      <c r="C708" s="165"/>
      <c r="D708" s="165"/>
      <c r="G708" s="239">
        <v>11</v>
      </c>
      <c r="H708" s="229"/>
      <c r="I708" s="229"/>
      <c r="J708" s="520">
        <v>21780</v>
      </c>
      <c r="K708" s="520"/>
      <c r="L708" s="520"/>
      <c r="M708" s="520"/>
      <c r="N708" s="221">
        <v>2.4000000953674316</v>
      </c>
      <c r="O708" s="221"/>
      <c r="P708" s="221"/>
      <c r="Q708" s="306">
        <f>IF(J708="","",J708*AE714)</f>
        <v>102635.83199277853</v>
      </c>
      <c r="R708" s="306"/>
      <c r="S708" s="306"/>
      <c r="T708" s="522"/>
      <c r="U708" s="448">
        <v>11</v>
      </c>
      <c r="V708" s="229"/>
      <c r="W708" s="229"/>
      <c r="X708" s="520">
        <v>21780</v>
      </c>
      <c r="Y708" s="520"/>
      <c r="Z708" s="520"/>
      <c r="AA708" s="520"/>
      <c r="AB708" s="221">
        <v>2.4000000953674316</v>
      </c>
      <c r="AC708" s="221"/>
      <c r="AD708" s="221"/>
      <c r="AE708" s="306">
        <f>IF(X708="","",X708*AE714)</f>
        <v>102635.83199277853</v>
      </c>
      <c r="AF708" s="306"/>
      <c r="AG708" s="306"/>
      <c r="AH708" s="514"/>
    </row>
    <row r="709" spans="1:62" s="23" customFormat="1" ht="15.75" customHeight="1">
      <c r="A709" s="116" t="str">
        <f t="shared" si="111"/>
        <v/>
      </c>
      <c r="B709" s="165"/>
      <c r="C709" s="165"/>
      <c r="D709" s="165"/>
      <c r="G709" s="239">
        <v>12</v>
      </c>
      <c r="H709" s="229"/>
      <c r="I709" s="229"/>
      <c r="J709" s="520">
        <v>14760</v>
      </c>
      <c r="K709" s="520"/>
      <c r="L709" s="520"/>
      <c r="M709" s="520"/>
      <c r="N709" s="221">
        <v>0.76999998092651367</v>
      </c>
      <c r="O709" s="221"/>
      <c r="P709" s="221"/>
      <c r="Q709" s="306">
        <f>IF(J709="","",J709*AE714)</f>
        <v>69554.861350478022</v>
      </c>
      <c r="R709" s="306"/>
      <c r="S709" s="306"/>
      <c r="T709" s="522"/>
      <c r="U709" s="448">
        <v>12</v>
      </c>
      <c r="V709" s="229"/>
      <c r="W709" s="229"/>
      <c r="X709" s="520">
        <v>14760</v>
      </c>
      <c r="Y709" s="520"/>
      <c r="Z709" s="520"/>
      <c r="AA709" s="520"/>
      <c r="AB709" s="221">
        <v>2.2699999809265137</v>
      </c>
      <c r="AC709" s="221"/>
      <c r="AD709" s="221"/>
      <c r="AE709" s="306">
        <f>IF(X709="","",X709*AE714)</f>
        <v>69554.861350478022</v>
      </c>
      <c r="AF709" s="306"/>
      <c r="AG709" s="306"/>
      <c r="AH709" s="514"/>
    </row>
    <row r="710" spans="1:62" s="23" customFormat="1" ht="15.75" customHeight="1">
      <c r="A710" s="116" t="str">
        <f t="shared" si="111"/>
        <v/>
      </c>
      <c r="B710" s="165"/>
      <c r="C710" s="165"/>
      <c r="D710" s="165"/>
      <c r="G710" s="239">
        <v>12</v>
      </c>
      <c r="H710" s="229"/>
      <c r="I710" s="229"/>
      <c r="J710" s="520">
        <v>0</v>
      </c>
      <c r="K710" s="520"/>
      <c r="L710" s="520"/>
      <c r="M710" s="520"/>
      <c r="N710" s="221">
        <v>1.5</v>
      </c>
      <c r="O710" s="221"/>
      <c r="P710" s="221"/>
      <c r="Q710" s="306">
        <f>IF(J710="","",J710*AE714)</f>
        <v>0</v>
      </c>
      <c r="R710" s="306"/>
      <c r="S710" s="306"/>
      <c r="T710" s="522"/>
      <c r="U710" s="448"/>
      <c r="V710" s="229"/>
      <c r="W710" s="229"/>
      <c r="X710" s="520"/>
      <c r="Y710" s="520"/>
      <c r="Z710" s="520"/>
      <c r="AA710" s="520"/>
      <c r="AB710" s="221"/>
      <c r="AC710" s="221"/>
      <c r="AD710" s="221"/>
      <c r="AE710" s="306" t="str">
        <f>IF(X710="","",X710*AE714)</f>
        <v/>
      </c>
      <c r="AF710" s="306"/>
      <c r="AG710" s="306"/>
      <c r="AH710" s="514"/>
    </row>
    <row r="711" spans="1:62" s="23" customFormat="1" ht="15.75" hidden="1" customHeight="1">
      <c r="A711" s="116" t="str">
        <f t="shared" si="111"/>
        <v>×</v>
      </c>
      <c r="B711" s="165"/>
      <c r="C711" s="165"/>
      <c r="D711" s="165"/>
      <c r="G711" s="239"/>
      <c r="H711" s="229"/>
      <c r="I711" s="229"/>
      <c r="J711" s="520"/>
      <c r="K711" s="520"/>
      <c r="L711" s="520"/>
      <c r="M711" s="520"/>
      <c r="N711" s="221"/>
      <c r="O711" s="221"/>
      <c r="P711" s="221"/>
      <c r="Q711" s="306" t="str">
        <f>IF(J711="","",J711*AE714)</f>
        <v/>
      </c>
      <c r="R711" s="306"/>
      <c r="S711" s="306"/>
      <c r="T711" s="522"/>
      <c r="U711" s="448"/>
      <c r="V711" s="229"/>
      <c r="W711" s="229"/>
      <c r="X711" s="520"/>
      <c r="Y711" s="520"/>
      <c r="Z711" s="520"/>
      <c r="AA711" s="520"/>
      <c r="AB711" s="221"/>
      <c r="AC711" s="221"/>
      <c r="AD711" s="221"/>
      <c r="AE711" s="306" t="str">
        <f>IF(X711="","",X711*AE714)</f>
        <v/>
      </c>
      <c r="AF711" s="306"/>
      <c r="AG711" s="306"/>
      <c r="AH711" s="514"/>
    </row>
    <row r="712" spans="1:62" s="23" customFormat="1" ht="15.75" hidden="1" customHeight="1">
      <c r="A712" s="116" t="str">
        <f t="shared" si="111"/>
        <v>×</v>
      </c>
      <c r="B712" s="165"/>
      <c r="C712" s="165"/>
      <c r="D712" s="165"/>
      <c r="G712" s="239"/>
      <c r="H712" s="229"/>
      <c r="I712" s="229"/>
      <c r="J712" s="520"/>
      <c r="K712" s="520"/>
      <c r="L712" s="520"/>
      <c r="M712" s="520"/>
      <c r="N712" s="221"/>
      <c r="O712" s="221"/>
      <c r="P712" s="221"/>
      <c r="Q712" s="306" t="str">
        <f>IF(J712="","",J712*AE714)</f>
        <v/>
      </c>
      <c r="R712" s="306"/>
      <c r="S712" s="306"/>
      <c r="T712" s="522"/>
      <c r="U712" s="448"/>
      <c r="V712" s="229"/>
      <c r="W712" s="229"/>
      <c r="X712" s="520"/>
      <c r="Y712" s="520"/>
      <c r="Z712" s="520"/>
      <c r="AA712" s="520"/>
      <c r="AB712" s="221"/>
      <c r="AC712" s="221"/>
      <c r="AD712" s="221"/>
      <c r="AE712" s="306" t="str">
        <f>IF(X712="","",X712*AE714)</f>
        <v/>
      </c>
      <c r="AF712" s="306"/>
      <c r="AG712" s="306"/>
      <c r="AH712" s="514"/>
    </row>
    <row r="713" spans="1:62" s="23" customFormat="1" ht="15.75" hidden="1" customHeight="1">
      <c r="A713" s="116" t="str">
        <f t="shared" si="111"/>
        <v>×</v>
      </c>
      <c r="B713" s="165"/>
      <c r="C713" s="165"/>
      <c r="D713" s="165"/>
      <c r="G713" s="240"/>
      <c r="H713" s="241"/>
      <c r="I713" s="241"/>
      <c r="J713" s="521"/>
      <c r="K713" s="521"/>
      <c r="L713" s="521"/>
      <c r="M713" s="521"/>
      <c r="N713" s="242"/>
      <c r="O713" s="242"/>
      <c r="P713" s="242"/>
      <c r="Q713" s="513" t="str">
        <f>IF(J713="","",J713*AE714)</f>
        <v/>
      </c>
      <c r="R713" s="513"/>
      <c r="S713" s="513"/>
      <c r="T713" s="523"/>
      <c r="U713" s="507"/>
      <c r="V713" s="241"/>
      <c r="W713" s="241"/>
      <c r="X713" s="521"/>
      <c r="Y713" s="521"/>
      <c r="Z713" s="521"/>
      <c r="AA713" s="521"/>
      <c r="AB713" s="242"/>
      <c r="AC713" s="242"/>
      <c r="AD713" s="242"/>
      <c r="AE713" s="513" t="str">
        <f>IF(X713="","",X713*AE714)</f>
        <v/>
      </c>
      <c r="AF713" s="513"/>
      <c r="AG713" s="513"/>
      <c r="AH713" s="515"/>
    </row>
    <row r="714" spans="1:62" s="23" customFormat="1" ht="15.75" customHeight="1">
      <c r="A714" s="116" t="str">
        <f>IF(液状化L2の有無="","","×")</f>
        <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430</v>
      </c>
      <c r="AD714" s="167" t="s">
        <v>26</v>
      </c>
      <c r="AE714" s="439">
        <f>AE691</f>
        <v>4.7123889803846897</v>
      </c>
      <c r="AF714" s="439"/>
      <c r="AG714" s="439"/>
      <c r="AH714" s="62" t="s">
        <v>566</v>
      </c>
    </row>
    <row r="715" spans="1:62" ht="15.75" customHeight="1">
      <c r="A715" s="120" t="str">
        <f>IF(液状化L2の有無="","","×")</f>
        <v/>
      </c>
      <c r="B715" s="165" t="s">
        <v>588</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6" t="s">
        <v>428</v>
      </c>
      <c r="H718" s="302"/>
      <c r="I718" s="302"/>
      <c r="J718" s="302"/>
      <c r="K718" s="302"/>
      <c r="L718" s="302"/>
      <c r="M718" s="302"/>
      <c r="N718" s="302"/>
      <c r="O718" s="302"/>
      <c r="P718" s="302"/>
      <c r="Q718" s="302"/>
      <c r="R718" s="302"/>
      <c r="S718" s="302"/>
      <c r="T718" s="457"/>
      <c r="U718" s="458" t="s">
        <v>429</v>
      </c>
      <c r="V718" s="258"/>
      <c r="W718" s="258"/>
      <c r="X718" s="258"/>
      <c r="Y718" s="258"/>
      <c r="Z718" s="258"/>
      <c r="AA718" s="258"/>
      <c r="AB718" s="258"/>
      <c r="AC718" s="258"/>
      <c r="AD718" s="258"/>
      <c r="AE718" s="258"/>
      <c r="AF718" s="258"/>
      <c r="AG718" s="258"/>
      <c r="AH718" s="259"/>
    </row>
    <row r="719" spans="1:62" s="23" customFormat="1" ht="15.75" customHeight="1">
      <c r="G719" s="287" t="s">
        <v>77</v>
      </c>
      <c r="H719" s="288"/>
      <c r="I719" s="288"/>
      <c r="J719" s="288" t="s">
        <v>187</v>
      </c>
      <c r="K719" s="288"/>
      <c r="L719" s="288"/>
      <c r="M719" s="288"/>
      <c r="N719" s="291" t="s">
        <v>186</v>
      </c>
      <c r="O719" s="292"/>
      <c r="P719" s="292"/>
      <c r="Q719" s="288" t="s">
        <v>565</v>
      </c>
      <c r="R719" s="288"/>
      <c r="S719" s="288"/>
      <c r="T719" s="421"/>
      <c r="U719" s="498" t="s">
        <v>77</v>
      </c>
      <c r="V719" s="288"/>
      <c r="W719" s="288"/>
      <c r="X719" s="288" t="s">
        <v>187</v>
      </c>
      <c r="Y719" s="288"/>
      <c r="Z719" s="288"/>
      <c r="AA719" s="288"/>
      <c r="AB719" s="291" t="s">
        <v>186</v>
      </c>
      <c r="AC719" s="292"/>
      <c r="AD719" s="292"/>
      <c r="AE719" s="288" t="s">
        <v>565</v>
      </c>
      <c r="AF719" s="288"/>
      <c r="AG719" s="288"/>
      <c r="AH719" s="421"/>
    </row>
    <row r="720" spans="1:62" s="23" customFormat="1" ht="15.75" customHeight="1">
      <c r="G720" s="289"/>
      <c r="H720" s="290"/>
      <c r="I720" s="290"/>
      <c r="J720" s="290"/>
      <c r="K720" s="290"/>
      <c r="L720" s="290"/>
      <c r="M720" s="290"/>
      <c r="N720" s="293"/>
      <c r="O720" s="293"/>
      <c r="P720" s="293"/>
      <c r="Q720" s="290"/>
      <c r="R720" s="290"/>
      <c r="S720" s="290"/>
      <c r="T720" s="519"/>
      <c r="U720" s="459"/>
      <c r="V720" s="290"/>
      <c r="W720" s="290"/>
      <c r="X720" s="290"/>
      <c r="Y720" s="290"/>
      <c r="Z720" s="290"/>
      <c r="AA720" s="290"/>
      <c r="AB720" s="293"/>
      <c r="AC720" s="293"/>
      <c r="AD720" s="293"/>
      <c r="AE720" s="290"/>
      <c r="AF720" s="290"/>
      <c r="AG720" s="290"/>
      <c r="AH720" s="519"/>
    </row>
    <row r="721" spans="1:34" s="23" customFormat="1" ht="15.75" customHeight="1">
      <c r="A721" s="180" t="str">
        <f t="shared" ref="A721:A736" si="112">IF(LEN(G721)+LEN(U721)=0,"×","")</f>
        <v/>
      </c>
      <c r="B721" s="165"/>
      <c r="C721" s="165"/>
      <c r="D721" s="165"/>
      <c r="G721" s="247">
        <v>2</v>
      </c>
      <c r="H721" s="223"/>
      <c r="I721" s="223"/>
      <c r="J721" s="516">
        <v>0</v>
      </c>
      <c r="K721" s="516"/>
      <c r="L721" s="516"/>
      <c r="M721" s="516"/>
      <c r="N721" s="224">
        <v>0.33000001311302185</v>
      </c>
      <c r="O721" s="224"/>
      <c r="P721" s="224"/>
      <c r="Q721" s="305">
        <f>IF(J721="","",J721*AE737)</f>
        <v>0</v>
      </c>
      <c r="R721" s="305"/>
      <c r="S721" s="305"/>
      <c r="T721" s="517"/>
      <c r="U721" s="447">
        <v>2</v>
      </c>
      <c r="V721" s="223"/>
      <c r="W721" s="223"/>
      <c r="X721" s="516">
        <v>0</v>
      </c>
      <c r="Y721" s="516"/>
      <c r="Z721" s="516"/>
      <c r="AA721" s="516"/>
      <c r="AB721" s="224">
        <v>0.33000001311302185</v>
      </c>
      <c r="AC721" s="224"/>
      <c r="AD721" s="224"/>
      <c r="AE721" s="305">
        <f>IF(X721="","",X721*AE737)</f>
        <v>0</v>
      </c>
      <c r="AF721" s="305"/>
      <c r="AG721" s="305"/>
      <c r="AH721" s="518"/>
    </row>
    <row r="722" spans="1:34" s="23" customFormat="1" ht="15.75" customHeight="1">
      <c r="A722" s="180" t="str">
        <f t="shared" si="112"/>
        <v/>
      </c>
      <c r="B722" s="165"/>
      <c r="C722" s="165"/>
      <c r="D722" s="165"/>
      <c r="G722" s="239">
        <v>3</v>
      </c>
      <c r="H722" s="229"/>
      <c r="I722" s="229"/>
      <c r="J722" s="520">
        <v>0</v>
      </c>
      <c r="K722" s="520"/>
      <c r="L722" s="520"/>
      <c r="M722" s="520"/>
      <c r="N722" s="221">
        <v>1.5</v>
      </c>
      <c r="O722" s="221"/>
      <c r="P722" s="221"/>
      <c r="Q722" s="306">
        <f>IF(J722="","",J722*AE737)</f>
        <v>0</v>
      </c>
      <c r="R722" s="306"/>
      <c r="S722" s="306"/>
      <c r="T722" s="522"/>
      <c r="U722" s="448">
        <v>3</v>
      </c>
      <c r="V722" s="229"/>
      <c r="W722" s="229"/>
      <c r="X722" s="520">
        <v>0</v>
      </c>
      <c r="Y722" s="520"/>
      <c r="Z722" s="520"/>
      <c r="AA722" s="520"/>
      <c r="AB722" s="221">
        <v>1.5</v>
      </c>
      <c r="AC722" s="221"/>
      <c r="AD722" s="221"/>
      <c r="AE722" s="306">
        <f>IF(X722="","",X722*AE737)</f>
        <v>0</v>
      </c>
      <c r="AF722" s="306"/>
      <c r="AG722" s="306"/>
      <c r="AH722" s="514"/>
    </row>
    <row r="723" spans="1:34" s="23" customFormat="1" ht="15.75" customHeight="1">
      <c r="A723" s="180" t="str">
        <f t="shared" si="112"/>
        <v/>
      </c>
      <c r="B723" s="165"/>
      <c r="C723" s="165"/>
      <c r="D723" s="165"/>
      <c r="G723" s="239">
        <v>4</v>
      </c>
      <c r="H723" s="229"/>
      <c r="I723" s="229"/>
      <c r="J723" s="520">
        <v>0</v>
      </c>
      <c r="K723" s="520"/>
      <c r="L723" s="520"/>
      <c r="M723" s="520"/>
      <c r="N723" s="221">
        <v>5.0999999046325684</v>
      </c>
      <c r="O723" s="221"/>
      <c r="P723" s="221"/>
      <c r="Q723" s="306">
        <f>IF(J723="","",J723*AE737)</f>
        <v>0</v>
      </c>
      <c r="R723" s="306"/>
      <c r="S723" s="306"/>
      <c r="T723" s="522"/>
      <c r="U723" s="448">
        <v>4</v>
      </c>
      <c r="V723" s="229"/>
      <c r="W723" s="229"/>
      <c r="X723" s="520">
        <v>0</v>
      </c>
      <c r="Y723" s="520"/>
      <c r="Z723" s="520"/>
      <c r="AA723" s="520"/>
      <c r="AB723" s="221">
        <v>5.0999999046325684</v>
      </c>
      <c r="AC723" s="221"/>
      <c r="AD723" s="221"/>
      <c r="AE723" s="306">
        <f>IF(X723="","",X723*AE737)</f>
        <v>0</v>
      </c>
      <c r="AF723" s="306"/>
      <c r="AG723" s="306"/>
      <c r="AH723" s="514"/>
    </row>
    <row r="724" spans="1:34" s="23" customFormat="1" ht="15.75" customHeight="1">
      <c r="A724" s="180" t="str">
        <f t="shared" si="112"/>
        <v/>
      </c>
      <c r="B724" s="165"/>
      <c r="C724" s="165"/>
      <c r="D724" s="165"/>
      <c r="G724" s="239">
        <v>4</v>
      </c>
      <c r="H724" s="229"/>
      <c r="I724" s="229"/>
      <c r="J724" s="520">
        <v>4275</v>
      </c>
      <c r="K724" s="520"/>
      <c r="L724" s="520"/>
      <c r="M724" s="520"/>
      <c r="N724" s="221">
        <v>1.4500002861022949</v>
      </c>
      <c r="O724" s="221"/>
      <c r="P724" s="221"/>
      <c r="Q724" s="306">
        <f>IF(J724="","",J724*AE737)</f>
        <v>20145.462891144547</v>
      </c>
      <c r="R724" s="306"/>
      <c r="S724" s="306"/>
      <c r="T724" s="522"/>
      <c r="U724" s="448">
        <v>4</v>
      </c>
      <c r="V724" s="229"/>
      <c r="W724" s="229"/>
      <c r="X724" s="520">
        <v>4275</v>
      </c>
      <c r="Y724" s="520"/>
      <c r="Z724" s="520"/>
      <c r="AA724" s="520"/>
      <c r="AB724" s="221">
        <v>1.4500002861022949</v>
      </c>
      <c r="AC724" s="221"/>
      <c r="AD724" s="221"/>
      <c r="AE724" s="306">
        <f>IF(X724="","",X724*AE737)</f>
        <v>20145.462891144547</v>
      </c>
      <c r="AF724" s="306"/>
      <c r="AG724" s="306"/>
      <c r="AH724" s="514"/>
    </row>
    <row r="725" spans="1:34" s="23" customFormat="1" ht="15.75" customHeight="1">
      <c r="A725" s="180" t="str">
        <f t="shared" si="112"/>
        <v/>
      </c>
      <c r="B725" s="165"/>
      <c r="C725" s="165"/>
      <c r="D725" s="165"/>
      <c r="G725" s="239">
        <v>5</v>
      </c>
      <c r="H725" s="229"/>
      <c r="I725" s="229"/>
      <c r="J725" s="520">
        <v>4275</v>
      </c>
      <c r="K725" s="520"/>
      <c r="L725" s="520"/>
      <c r="M725" s="520"/>
      <c r="N725" s="221">
        <v>3.4500000476837158</v>
      </c>
      <c r="O725" s="221"/>
      <c r="P725" s="221"/>
      <c r="Q725" s="306">
        <f>IF(J725="","",J725*AE737)</f>
        <v>20145.462891144547</v>
      </c>
      <c r="R725" s="306"/>
      <c r="S725" s="306"/>
      <c r="T725" s="522"/>
      <c r="U725" s="448">
        <v>5</v>
      </c>
      <c r="V725" s="229"/>
      <c r="W725" s="229"/>
      <c r="X725" s="520">
        <v>4275</v>
      </c>
      <c r="Y725" s="520"/>
      <c r="Z725" s="520"/>
      <c r="AA725" s="520"/>
      <c r="AB725" s="221">
        <v>3.4500000476837158</v>
      </c>
      <c r="AC725" s="221"/>
      <c r="AD725" s="221"/>
      <c r="AE725" s="306">
        <f>IF(X725="","",X725*AE737)</f>
        <v>20145.462891144547</v>
      </c>
      <c r="AF725" s="306"/>
      <c r="AG725" s="306"/>
      <c r="AH725" s="514"/>
    </row>
    <row r="726" spans="1:34" s="23" customFormat="1" ht="15.75" customHeight="1">
      <c r="A726" s="180" t="str">
        <f t="shared" si="112"/>
        <v/>
      </c>
      <c r="B726" s="165"/>
      <c r="C726" s="165"/>
      <c r="D726" s="165"/>
      <c r="G726" s="239">
        <v>6</v>
      </c>
      <c r="H726" s="229"/>
      <c r="I726" s="229"/>
      <c r="J726" s="520">
        <v>4275</v>
      </c>
      <c r="K726" s="520"/>
      <c r="L726" s="520"/>
      <c r="M726" s="520"/>
      <c r="N726" s="221">
        <v>2.3499999046325684</v>
      </c>
      <c r="O726" s="221"/>
      <c r="P726" s="221"/>
      <c r="Q726" s="306">
        <f>IF(J726="","",J726*AE737)</f>
        <v>20145.462891144547</v>
      </c>
      <c r="R726" s="306"/>
      <c r="S726" s="306"/>
      <c r="T726" s="522"/>
      <c r="U726" s="448">
        <v>6</v>
      </c>
      <c r="V726" s="229"/>
      <c r="W726" s="229"/>
      <c r="X726" s="520">
        <v>4275</v>
      </c>
      <c r="Y726" s="520"/>
      <c r="Z726" s="520"/>
      <c r="AA726" s="520"/>
      <c r="AB726" s="221">
        <v>2.3499999046325684</v>
      </c>
      <c r="AC726" s="221"/>
      <c r="AD726" s="221"/>
      <c r="AE726" s="306">
        <f>IF(X726="","",X726*AE737)</f>
        <v>20145.462891144547</v>
      </c>
      <c r="AF726" s="306"/>
      <c r="AG726" s="306"/>
      <c r="AH726" s="514"/>
    </row>
    <row r="727" spans="1:34" s="23" customFormat="1" ht="15.75" customHeight="1">
      <c r="A727" s="180" t="str">
        <f t="shared" si="112"/>
        <v/>
      </c>
      <c r="B727" s="165"/>
      <c r="C727" s="165"/>
      <c r="D727" s="165"/>
      <c r="G727" s="239">
        <v>7</v>
      </c>
      <c r="H727" s="229"/>
      <c r="I727" s="229"/>
      <c r="J727" s="520">
        <v>28125</v>
      </c>
      <c r="K727" s="520"/>
      <c r="L727" s="520"/>
      <c r="M727" s="520"/>
      <c r="N727" s="221">
        <v>8.6000003814697266</v>
      </c>
      <c r="O727" s="221"/>
      <c r="P727" s="221"/>
      <c r="Q727" s="306">
        <f>IF(J727="","",J727*AE737)</f>
        <v>132535.94007331939</v>
      </c>
      <c r="R727" s="306"/>
      <c r="S727" s="306"/>
      <c r="T727" s="522"/>
      <c r="U727" s="448">
        <v>7</v>
      </c>
      <c r="V727" s="229"/>
      <c r="W727" s="229"/>
      <c r="X727" s="520">
        <v>28125</v>
      </c>
      <c r="Y727" s="520"/>
      <c r="Z727" s="520"/>
      <c r="AA727" s="520"/>
      <c r="AB727" s="221">
        <v>8.6000003814697266</v>
      </c>
      <c r="AC727" s="221"/>
      <c r="AD727" s="221"/>
      <c r="AE727" s="306">
        <f>IF(X727="","",X727*AE737)</f>
        <v>132535.94007331939</v>
      </c>
      <c r="AF727" s="306"/>
      <c r="AG727" s="306"/>
      <c r="AH727" s="514"/>
    </row>
    <row r="728" spans="1:34" s="23" customFormat="1" ht="15.75" customHeight="1">
      <c r="A728" s="180" t="str">
        <f t="shared" si="112"/>
        <v/>
      </c>
      <c r="B728" s="165"/>
      <c r="C728" s="165"/>
      <c r="D728" s="165"/>
      <c r="G728" s="239">
        <v>8</v>
      </c>
      <c r="H728" s="229"/>
      <c r="I728" s="229"/>
      <c r="J728" s="520">
        <v>13365</v>
      </c>
      <c r="K728" s="520"/>
      <c r="L728" s="520"/>
      <c r="M728" s="520"/>
      <c r="N728" s="221">
        <v>2.2000000476837158</v>
      </c>
      <c r="O728" s="221"/>
      <c r="P728" s="221"/>
      <c r="Q728" s="306">
        <f>IF(J728="","",J728*AE737)</f>
        <v>62981.078722841376</v>
      </c>
      <c r="R728" s="306"/>
      <c r="S728" s="306"/>
      <c r="T728" s="522"/>
      <c r="U728" s="448">
        <v>8</v>
      </c>
      <c r="V728" s="229"/>
      <c r="W728" s="229"/>
      <c r="X728" s="520">
        <v>13365</v>
      </c>
      <c r="Y728" s="520"/>
      <c r="Z728" s="520"/>
      <c r="AA728" s="520"/>
      <c r="AB728" s="221">
        <v>2.2000000476837158</v>
      </c>
      <c r="AC728" s="221"/>
      <c r="AD728" s="221"/>
      <c r="AE728" s="306">
        <f>IF(X728="","",X728*AE737)</f>
        <v>62981.078722841376</v>
      </c>
      <c r="AF728" s="306"/>
      <c r="AG728" s="306"/>
      <c r="AH728" s="514"/>
    </row>
    <row r="729" spans="1:34" s="23" customFormat="1" ht="15.75" customHeight="1">
      <c r="A729" s="180" t="str">
        <f t="shared" si="112"/>
        <v/>
      </c>
      <c r="B729" s="165"/>
      <c r="C729" s="165"/>
      <c r="D729" s="165"/>
      <c r="G729" s="239">
        <v>9</v>
      </c>
      <c r="H729" s="229"/>
      <c r="I729" s="229"/>
      <c r="J729" s="520">
        <v>21780</v>
      </c>
      <c r="K729" s="520"/>
      <c r="L729" s="520"/>
      <c r="M729" s="520"/>
      <c r="N729" s="221">
        <v>1.5</v>
      </c>
      <c r="O729" s="221"/>
      <c r="P729" s="221"/>
      <c r="Q729" s="306">
        <f>IF(J729="","",J729*AE737)</f>
        <v>102635.83199277853</v>
      </c>
      <c r="R729" s="306"/>
      <c r="S729" s="306"/>
      <c r="T729" s="522"/>
      <c r="U729" s="448">
        <v>9</v>
      </c>
      <c r="V729" s="229"/>
      <c r="W729" s="229"/>
      <c r="X729" s="520">
        <v>21780</v>
      </c>
      <c r="Y729" s="520"/>
      <c r="Z729" s="520"/>
      <c r="AA729" s="520"/>
      <c r="AB729" s="221">
        <v>1.5</v>
      </c>
      <c r="AC729" s="221"/>
      <c r="AD729" s="221"/>
      <c r="AE729" s="306">
        <f>IF(X729="","",X729*AE737)</f>
        <v>102635.83199277853</v>
      </c>
      <c r="AF729" s="306"/>
      <c r="AG729" s="306"/>
      <c r="AH729" s="514"/>
    </row>
    <row r="730" spans="1:34" s="23" customFormat="1" ht="15.75" customHeight="1">
      <c r="A730" s="180" t="str">
        <f t="shared" si="112"/>
        <v/>
      </c>
      <c r="B730" s="165"/>
      <c r="C730" s="165"/>
      <c r="D730" s="165"/>
      <c r="G730" s="239">
        <v>10</v>
      </c>
      <c r="H730" s="229"/>
      <c r="I730" s="229"/>
      <c r="J730" s="520">
        <v>15660</v>
      </c>
      <c r="K730" s="520"/>
      <c r="L730" s="520"/>
      <c r="M730" s="520"/>
      <c r="N730" s="221">
        <v>3.8499999046325684</v>
      </c>
      <c r="O730" s="221"/>
      <c r="P730" s="221"/>
      <c r="Q730" s="306">
        <f>IF(J730="","",J730*AE737)</f>
        <v>73796.011432824234</v>
      </c>
      <c r="R730" s="306"/>
      <c r="S730" s="306"/>
      <c r="T730" s="522"/>
      <c r="U730" s="448">
        <v>10</v>
      </c>
      <c r="V730" s="229"/>
      <c r="W730" s="229"/>
      <c r="X730" s="520">
        <v>15660</v>
      </c>
      <c r="Y730" s="520"/>
      <c r="Z730" s="520"/>
      <c r="AA730" s="520"/>
      <c r="AB730" s="221">
        <v>3.8499999046325684</v>
      </c>
      <c r="AC730" s="221"/>
      <c r="AD730" s="221"/>
      <c r="AE730" s="306">
        <f>IF(X730="","",X730*AE737)</f>
        <v>73796.011432824234</v>
      </c>
      <c r="AF730" s="306"/>
      <c r="AG730" s="306"/>
      <c r="AH730" s="514"/>
    </row>
    <row r="731" spans="1:34" s="23" customFormat="1" ht="15.75" customHeight="1">
      <c r="A731" s="180" t="str">
        <f t="shared" si="112"/>
        <v/>
      </c>
      <c r="B731" s="165"/>
      <c r="C731" s="165"/>
      <c r="D731" s="165"/>
      <c r="G731" s="239">
        <v>11</v>
      </c>
      <c r="H731" s="229"/>
      <c r="I731" s="229"/>
      <c r="J731" s="520">
        <v>21780</v>
      </c>
      <c r="K731" s="520"/>
      <c r="L731" s="520"/>
      <c r="M731" s="520"/>
      <c r="N731" s="221">
        <v>2.4000000953674316</v>
      </c>
      <c r="O731" s="221"/>
      <c r="P731" s="221"/>
      <c r="Q731" s="306">
        <f>IF(J731="","",J731*AE737)</f>
        <v>102635.83199277853</v>
      </c>
      <c r="R731" s="306"/>
      <c r="S731" s="306"/>
      <c r="T731" s="522"/>
      <c r="U731" s="448">
        <v>11</v>
      </c>
      <c r="V731" s="229"/>
      <c r="W731" s="229"/>
      <c r="X731" s="520">
        <v>21780</v>
      </c>
      <c r="Y731" s="520"/>
      <c r="Z731" s="520"/>
      <c r="AA731" s="520"/>
      <c r="AB731" s="221">
        <v>2.4000000953674316</v>
      </c>
      <c r="AC731" s="221"/>
      <c r="AD731" s="221"/>
      <c r="AE731" s="306">
        <f>IF(X731="","",X731*AE737)</f>
        <v>102635.83199277853</v>
      </c>
      <c r="AF731" s="306"/>
      <c r="AG731" s="306"/>
      <c r="AH731" s="514"/>
    </row>
    <row r="732" spans="1:34" s="23" customFormat="1" ht="15.75" customHeight="1">
      <c r="A732" s="180" t="str">
        <f t="shared" si="112"/>
        <v/>
      </c>
      <c r="B732" s="165"/>
      <c r="C732" s="165"/>
      <c r="D732" s="165"/>
      <c r="G732" s="239">
        <v>12</v>
      </c>
      <c r="H732" s="229"/>
      <c r="I732" s="229"/>
      <c r="J732" s="520">
        <v>14760</v>
      </c>
      <c r="K732" s="520"/>
      <c r="L732" s="520"/>
      <c r="M732" s="520"/>
      <c r="N732" s="221">
        <v>0.76999998092651367</v>
      </c>
      <c r="O732" s="221"/>
      <c r="P732" s="221"/>
      <c r="Q732" s="306">
        <f>IF(J732="","",J732*AE737)</f>
        <v>69554.861350478022</v>
      </c>
      <c r="R732" s="306"/>
      <c r="S732" s="306"/>
      <c r="T732" s="522"/>
      <c r="U732" s="448">
        <v>12</v>
      </c>
      <c r="V732" s="229"/>
      <c r="W732" s="229"/>
      <c r="X732" s="520">
        <v>14760</v>
      </c>
      <c r="Y732" s="520"/>
      <c r="Z732" s="520"/>
      <c r="AA732" s="520"/>
      <c r="AB732" s="221">
        <v>2.2699999809265137</v>
      </c>
      <c r="AC732" s="221"/>
      <c r="AD732" s="221"/>
      <c r="AE732" s="306">
        <f>IF(X732="","",X732*AE737)</f>
        <v>69554.861350478022</v>
      </c>
      <c r="AF732" s="306"/>
      <c r="AG732" s="306"/>
      <c r="AH732" s="514"/>
    </row>
    <row r="733" spans="1:34" s="23" customFormat="1" ht="15.75" customHeight="1">
      <c r="A733" s="180" t="str">
        <f t="shared" si="112"/>
        <v/>
      </c>
      <c r="B733" s="165"/>
      <c r="C733" s="165"/>
      <c r="D733" s="165"/>
      <c r="G733" s="239">
        <v>12</v>
      </c>
      <c r="H733" s="229"/>
      <c r="I733" s="229"/>
      <c r="J733" s="520">
        <v>0</v>
      </c>
      <c r="K733" s="520"/>
      <c r="L733" s="520"/>
      <c r="M733" s="520"/>
      <c r="N733" s="221">
        <v>1.5</v>
      </c>
      <c r="O733" s="221"/>
      <c r="P733" s="221"/>
      <c r="Q733" s="306">
        <f>IF(J733="","",J733*AE737)</f>
        <v>0</v>
      </c>
      <c r="R733" s="306"/>
      <c r="S733" s="306"/>
      <c r="T733" s="522"/>
      <c r="U733" s="448"/>
      <c r="V733" s="229"/>
      <c r="W733" s="229"/>
      <c r="X733" s="520"/>
      <c r="Y733" s="520"/>
      <c r="Z733" s="520"/>
      <c r="AA733" s="520"/>
      <c r="AB733" s="221"/>
      <c r="AC733" s="221"/>
      <c r="AD733" s="221"/>
      <c r="AE733" s="306" t="str">
        <f>IF(X733="","",X733*AE737)</f>
        <v/>
      </c>
      <c r="AF733" s="306"/>
      <c r="AG733" s="306"/>
      <c r="AH733" s="514"/>
    </row>
    <row r="734" spans="1:34" s="23" customFormat="1" ht="15.75" hidden="1" customHeight="1">
      <c r="A734" s="180" t="str">
        <f t="shared" si="112"/>
        <v>×</v>
      </c>
      <c r="B734" s="165"/>
      <c r="C734" s="165"/>
      <c r="D734" s="165"/>
      <c r="G734" s="239"/>
      <c r="H734" s="229"/>
      <c r="I734" s="229"/>
      <c r="J734" s="520"/>
      <c r="K734" s="520"/>
      <c r="L734" s="520"/>
      <c r="M734" s="520"/>
      <c r="N734" s="221"/>
      <c r="O734" s="221"/>
      <c r="P734" s="221"/>
      <c r="Q734" s="306" t="str">
        <f>IF(J734="","",J734*AE737)</f>
        <v/>
      </c>
      <c r="R734" s="306"/>
      <c r="S734" s="306"/>
      <c r="T734" s="522"/>
      <c r="U734" s="448"/>
      <c r="V734" s="229"/>
      <c r="W734" s="229"/>
      <c r="X734" s="520"/>
      <c r="Y734" s="520"/>
      <c r="Z734" s="520"/>
      <c r="AA734" s="520"/>
      <c r="AB734" s="221"/>
      <c r="AC734" s="221"/>
      <c r="AD734" s="221"/>
      <c r="AE734" s="306" t="str">
        <f>IF(X734="","",X734*AE737)</f>
        <v/>
      </c>
      <c r="AF734" s="306"/>
      <c r="AG734" s="306"/>
      <c r="AH734" s="514"/>
    </row>
    <row r="735" spans="1:34" s="23" customFormat="1" ht="15.75" hidden="1" customHeight="1">
      <c r="A735" s="180" t="str">
        <f t="shared" si="112"/>
        <v>×</v>
      </c>
      <c r="B735" s="165"/>
      <c r="C735" s="165"/>
      <c r="D735" s="165"/>
      <c r="G735" s="239"/>
      <c r="H735" s="229"/>
      <c r="I735" s="229"/>
      <c r="J735" s="520"/>
      <c r="K735" s="520"/>
      <c r="L735" s="520"/>
      <c r="M735" s="520"/>
      <c r="N735" s="221"/>
      <c r="O735" s="221"/>
      <c r="P735" s="221"/>
      <c r="Q735" s="306" t="str">
        <f>IF(J735="","",J735*AE737)</f>
        <v/>
      </c>
      <c r="R735" s="306"/>
      <c r="S735" s="306"/>
      <c r="T735" s="522"/>
      <c r="U735" s="448"/>
      <c r="V735" s="229"/>
      <c r="W735" s="229"/>
      <c r="X735" s="520"/>
      <c r="Y735" s="520"/>
      <c r="Z735" s="520"/>
      <c r="AA735" s="520"/>
      <c r="AB735" s="221"/>
      <c r="AC735" s="221"/>
      <c r="AD735" s="221"/>
      <c r="AE735" s="306" t="str">
        <f>IF(X735="","",X735*AE737)</f>
        <v/>
      </c>
      <c r="AF735" s="306"/>
      <c r="AG735" s="306"/>
      <c r="AH735" s="514"/>
    </row>
    <row r="736" spans="1:34" s="23" customFormat="1" ht="15.75" hidden="1" customHeight="1">
      <c r="A736" s="180" t="str">
        <f t="shared" si="112"/>
        <v>×</v>
      </c>
      <c r="B736" s="165"/>
      <c r="C736" s="165"/>
      <c r="D736" s="165"/>
      <c r="G736" s="240"/>
      <c r="H736" s="241"/>
      <c r="I736" s="241"/>
      <c r="J736" s="521"/>
      <c r="K736" s="521"/>
      <c r="L736" s="521"/>
      <c r="M736" s="521"/>
      <c r="N736" s="242"/>
      <c r="O736" s="242"/>
      <c r="P736" s="242"/>
      <c r="Q736" s="513" t="str">
        <f>IF(J736="","",J736*AE737)</f>
        <v/>
      </c>
      <c r="R736" s="513"/>
      <c r="S736" s="513"/>
      <c r="T736" s="523"/>
      <c r="U736" s="507"/>
      <c r="V736" s="241"/>
      <c r="W736" s="241"/>
      <c r="X736" s="521"/>
      <c r="Y736" s="521"/>
      <c r="Z736" s="521"/>
      <c r="AA736" s="521"/>
      <c r="AB736" s="242"/>
      <c r="AC736" s="242"/>
      <c r="AD736" s="242"/>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430</v>
      </c>
      <c r="AD737" s="167" t="s">
        <v>26</v>
      </c>
      <c r="AE737" s="439">
        <f>AE714</f>
        <v>4.7123889803846897</v>
      </c>
      <c r="AF737" s="439"/>
      <c r="AG737" s="439"/>
      <c r="AH737" s="62" t="s">
        <v>566</v>
      </c>
    </row>
    <row r="738" spans="1:62" ht="15.75" customHeight="1">
      <c r="A738" s="117" t="str">
        <f t="shared" ref="A738:A743" si="113">IF(液状化L1の有無="","","×")</f>
        <v/>
      </c>
      <c r="B738" s="165" t="s">
        <v>588</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customHeight="1">
      <c r="A739" s="117" t="str">
        <f t="shared" si="113"/>
        <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customHeight="1">
      <c r="A740" s="117" t="str">
        <f t="shared" si="113"/>
        <v/>
      </c>
      <c r="B740" s="165"/>
      <c r="C740" s="165"/>
      <c r="D740" s="165"/>
      <c r="G740" s="28" t="s">
        <v>533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3"/>
        <v/>
      </c>
      <c r="B741" s="165"/>
      <c r="C741" s="165"/>
      <c r="D741" s="165"/>
      <c r="G741" s="456" t="s">
        <v>428</v>
      </c>
      <c r="H741" s="302"/>
      <c r="I741" s="302"/>
      <c r="J741" s="302"/>
      <c r="K741" s="302"/>
      <c r="L741" s="302"/>
      <c r="M741" s="302"/>
      <c r="N741" s="302"/>
      <c r="O741" s="302"/>
      <c r="P741" s="302"/>
      <c r="Q741" s="302"/>
      <c r="R741" s="302"/>
      <c r="S741" s="302"/>
      <c r="T741" s="457"/>
      <c r="U741" s="458" t="s">
        <v>429</v>
      </c>
      <c r="V741" s="258"/>
      <c r="W741" s="258"/>
      <c r="X741" s="258"/>
      <c r="Y741" s="258"/>
      <c r="Z741" s="258"/>
      <c r="AA741" s="258"/>
      <c r="AB741" s="258"/>
      <c r="AC741" s="258"/>
      <c r="AD741" s="258"/>
      <c r="AE741" s="258"/>
      <c r="AF741" s="258"/>
      <c r="AG741" s="258"/>
      <c r="AH741" s="259"/>
    </row>
    <row r="742" spans="1:62" s="23" customFormat="1" ht="15.75" customHeight="1">
      <c r="A742" s="117" t="str">
        <f t="shared" si="113"/>
        <v/>
      </c>
      <c r="B742" s="165"/>
      <c r="C742" s="165"/>
      <c r="D742" s="165"/>
      <c r="G742" s="287" t="s">
        <v>77</v>
      </c>
      <c r="H742" s="288"/>
      <c r="I742" s="288"/>
      <c r="J742" s="288" t="s">
        <v>187</v>
      </c>
      <c r="K742" s="288"/>
      <c r="L742" s="288"/>
      <c r="M742" s="288"/>
      <c r="N742" s="291" t="s">
        <v>186</v>
      </c>
      <c r="O742" s="292"/>
      <c r="P742" s="292"/>
      <c r="Q742" s="288" t="s">
        <v>565</v>
      </c>
      <c r="R742" s="288"/>
      <c r="S742" s="288"/>
      <c r="T742" s="421"/>
      <c r="U742" s="498" t="s">
        <v>77</v>
      </c>
      <c r="V742" s="288"/>
      <c r="W742" s="288"/>
      <c r="X742" s="288" t="s">
        <v>187</v>
      </c>
      <c r="Y742" s="288"/>
      <c r="Z742" s="288"/>
      <c r="AA742" s="288"/>
      <c r="AB742" s="291" t="s">
        <v>186</v>
      </c>
      <c r="AC742" s="292"/>
      <c r="AD742" s="292"/>
      <c r="AE742" s="288" t="s">
        <v>565</v>
      </c>
      <c r="AF742" s="288"/>
      <c r="AG742" s="288"/>
      <c r="AH742" s="421"/>
    </row>
    <row r="743" spans="1:62" s="23" customFormat="1" ht="15.75" customHeight="1">
      <c r="A743" s="117" t="str">
        <f t="shared" si="113"/>
        <v/>
      </c>
      <c r="B743" s="165"/>
      <c r="C743" s="165"/>
      <c r="D743" s="165"/>
      <c r="G743" s="289"/>
      <c r="H743" s="290"/>
      <c r="I743" s="290"/>
      <c r="J743" s="290"/>
      <c r="K743" s="290"/>
      <c r="L743" s="290"/>
      <c r="M743" s="290"/>
      <c r="N743" s="293"/>
      <c r="O743" s="293"/>
      <c r="P743" s="293"/>
      <c r="Q743" s="290"/>
      <c r="R743" s="290"/>
      <c r="S743" s="290"/>
      <c r="T743" s="519"/>
      <c r="U743" s="459"/>
      <c r="V743" s="290"/>
      <c r="W743" s="290"/>
      <c r="X743" s="290"/>
      <c r="Y743" s="290"/>
      <c r="Z743" s="290"/>
      <c r="AA743" s="290"/>
      <c r="AB743" s="293"/>
      <c r="AC743" s="293"/>
      <c r="AD743" s="293"/>
      <c r="AE743" s="290"/>
      <c r="AF743" s="290"/>
      <c r="AG743" s="290"/>
      <c r="AH743" s="519"/>
    </row>
    <row r="744" spans="1:62" s="23" customFormat="1" ht="15.75" customHeight="1">
      <c r="A744" s="117" t="str">
        <f t="shared" ref="A744:A759" si="114">IF(液状化L1の有無="",IF(LEN(G744)+LEN(U744)=0,"×",""),"×")</f>
        <v/>
      </c>
      <c r="B744" s="165"/>
      <c r="C744" s="165"/>
      <c r="D744" s="165"/>
      <c r="G744" s="247">
        <v>2</v>
      </c>
      <c r="H744" s="223"/>
      <c r="I744" s="223"/>
      <c r="J744" s="516">
        <v>0</v>
      </c>
      <c r="K744" s="516"/>
      <c r="L744" s="516"/>
      <c r="M744" s="516"/>
      <c r="N744" s="224">
        <v>0.33000001311302185</v>
      </c>
      <c r="O744" s="224"/>
      <c r="P744" s="224"/>
      <c r="Q744" s="305">
        <f>IF(J744="","",J744*AE760)</f>
        <v>0</v>
      </c>
      <c r="R744" s="305"/>
      <c r="S744" s="305"/>
      <c r="T744" s="517"/>
      <c r="U744" s="447">
        <v>2</v>
      </c>
      <c r="V744" s="223"/>
      <c r="W744" s="223"/>
      <c r="X744" s="516">
        <v>0</v>
      </c>
      <c r="Y744" s="516"/>
      <c r="Z744" s="516"/>
      <c r="AA744" s="516"/>
      <c r="AB744" s="224">
        <v>0.33000001311302185</v>
      </c>
      <c r="AC744" s="224"/>
      <c r="AD744" s="224"/>
      <c r="AE744" s="305">
        <f>IF(X744="","",X744*AE760)</f>
        <v>0</v>
      </c>
      <c r="AF744" s="305"/>
      <c r="AG744" s="305"/>
      <c r="AH744" s="518"/>
    </row>
    <row r="745" spans="1:62" s="23" customFormat="1" ht="15.75" customHeight="1">
      <c r="A745" s="117" t="str">
        <f t="shared" si="114"/>
        <v/>
      </c>
      <c r="B745" s="165"/>
      <c r="C745" s="165"/>
      <c r="D745" s="165"/>
      <c r="G745" s="239">
        <v>3</v>
      </c>
      <c r="H745" s="229"/>
      <c r="I745" s="229"/>
      <c r="J745" s="520">
        <v>0</v>
      </c>
      <c r="K745" s="520"/>
      <c r="L745" s="520"/>
      <c r="M745" s="520"/>
      <c r="N745" s="221">
        <v>1.5</v>
      </c>
      <c r="O745" s="221"/>
      <c r="P745" s="221"/>
      <c r="Q745" s="306">
        <f>IF(J745="","",J745*AE760)</f>
        <v>0</v>
      </c>
      <c r="R745" s="306"/>
      <c r="S745" s="306"/>
      <c r="T745" s="522"/>
      <c r="U745" s="448">
        <v>3</v>
      </c>
      <c r="V745" s="229"/>
      <c r="W745" s="229"/>
      <c r="X745" s="520">
        <v>0</v>
      </c>
      <c r="Y745" s="520"/>
      <c r="Z745" s="520"/>
      <c r="AA745" s="520"/>
      <c r="AB745" s="221">
        <v>1.5</v>
      </c>
      <c r="AC745" s="221"/>
      <c r="AD745" s="221"/>
      <c r="AE745" s="306">
        <f>IF(X745="","",X745*AE760)</f>
        <v>0</v>
      </c>
      <c r="AF745" s="306"/>
      <c r="AG745" s="306"/>
      <c r="AH745" s="514"/>
    </row>
    <row r="746" spans="1:62" s="23" customFormat="1" ht="15.75" customHeight="1">
      <c r="A746" s="117" t="str">
        <f t="shared" si="114"/>
        <v/>
      </c>
      <c r="B746" s="165"/>
      <c r="C746" s="165"/>
      <c r="D746" s="165"/>
      <c r="G746" s="239">
        <v>4</v>
      </c>
      <c r="H746" s="229"/>
      <c r="I746" s="229"/>
      <c r="J746" s="520">
        <v>0</v>
      </c>
      <c r="K746" s="520"/>
      <c r="L746" s="520"/>
      <c r="M746" s="520"/>
      <c r="N746" s="221">
        <v>5.0999999046325684</v>
      </c>
      <c r="O746" s="221"/>
      <c r="P746" s="221"/>
      <c r="Q746" s="306">
        <f>IF(J746="","",J746*AE760)</f>
        <v>0</v>
      </c>
      <c r="R746" s="306"/>
      <c r="S746" s="306"/>
      <c r="T746" s="522"/>
      <c r="U746" s="448">
        <v>4</v>
      </c>
      <c r="V746" s="229"/>
      <c r="W746" s="229"/>
      <c r="X746" s="520">
        <v>0</v>
      </c>
      <c r="Y746" s="520"/>
      <c r="Z746" s="520"/>
      <c r="AA746" s="520"/>
      <c r="AB746" s="221">
        <v>5.0999999046325684</v>
      </c>
      <c r="AC746" s="221"/>
      <c r="AD746" s="221"/>
      <c r="AE746" s="306">
        <f>IF(X746="","",X746*AE760)</f>
        <v>0</v>
      </c>
      <c r="AF746" s="306"/>
      <c r="AG746" s="306"/>
      <c r="AH746" s="514"/>
    </row>
    <row r="747" spans="1:62" s="23" customFormat="1" ht="15.75" customHeight="1">
      <c r="A747" s="117" t="str">
        <f t="shared" si="114"/>
        <v/>
      </c>
      <c r="B747" s="165"/>
      <c r="C747" s="165"/>
      <c r="D747" s="165"/>
      <c r="G747" s="239">
        <v>4</v>
      </c>
      <c r="H747" s="229"/>
      <c r="I747" s="229"/>
      <c r="J747" s="520">
        <v>4275</v>
      </c>
      <c r="K747" s="520"/>
      <c r="L747" s="520"/>
      <c r="M747" s="520"/>
      <c r="N747" s="221">
        <v>1.4500002861022949</v>
      </c>
      <c r="O747" s="221"/>
      <c r="P747" s="221"/>
      <c r="Q747" s="306">
        <f>IF(J747="","",J747*AE760)</f>
        <v>20145.462891144547</v>
      </c>
      <c r="R747" s="306"/>
      <c r="S747" s="306"/>
      <c r="T747" s="522"/>
      <c r="U747" s="448">
        <v>4</v>
      </c>
      <c r="V747" s="229"/>
      <c r="W747" s="229"/>
      <c r="X747" s="520">
        <v>4275</v>
      </c>
      <c r="Y747" s="520"/>
      <c r="Z747" s="520"/>
      <c r="AA747" s="520"/>
      <c r="AB747" s="221">
        <v>1.4500002861022949</v>
      </c>
      <c r="AC747" s="221"/>
      <c r="AD747" s="221"/>
      <c r="AE747" s="306">
        <f>IF(X747="","",X747*AE760)</f>
        <v>20145.462891144547</v>
      </c>
      <c r="AF747" s="306"/>
      <c r="AG747" s="306"/>
      <c r="AH747" s="514"/>
    </row>
    <row r="748" spans="1:62" s="23" customFormat="1" ht="15.75" customHeight="1">
      <c r="A748" s="117" t="str">
        <f t="shared" si="114"/>
        <v/>
      </c>
      <c r="B748" s="165"/>
      <c r="C748" s="165"/>
      <c r="D748" s="165"/>
      <c r="G748" s="239">
        <v>5</v>
      </c>
      <c r="H748" s="229"/>
      <c r="I748" s="229"/>
      <c r="J748" s="520">
        <v>4275</v>
      </c>
      <c r="K748" s="520"/>
      <c r="L748" s="520"/>
      <c r="M748" s="520"/>
      <c r="N748" s="221">
        <v>3.4500000476837158</v>
      </c>
      <c r="O748" s="221"/>
      <c r="P748" s="221"/>
      <c r="Q748" s="306">
        <f>IF(J748="","",J748*AE760)</f>
        <v>20145.462891144547</v>
      </c>
      <c r="R748" s="306"/>
      <c r="S748" s="306"/>
      <c r="T748" s="522"/>
      <c r="U748" s="448">
        <v>5</v>
      </c>
      <c r="V748" s="229"/>
      <c r="W748" s="229"/>
      <c r="X748" s="520">
        <v>4275</v>
      </c>
      <c r="Y748" s="520"/>
      <c r="Z748" s="520"/>
      <c r="AA748" s="520"/>
      <c r="AB748" s="221">
        <v>3.4500000476837158</v>
      </c>
      <c r="AC748" s="221"/>
      <c r="AD748" s="221"/>
      <c r="AE748" s="306">
        <f>IF(X748="","",X748*AE760)</f>
        <v>20145.462891144547</v>
      </c>
      <c r="AF748" s="306"/>
      <c r="AG748" s="306"/>
      <c r="AH748" s="514"/>
    </row>
    <row r="749" spans="1:62" s="23" customFormat="1" ht="15.75" customHeight="1">
      <c r="A749" s="117" t="str">
        <f t="shared" si="114"/>
        <v/>
      </c>
      <c r="B749" s="165"/>
      <c r="C749" s="165"/>
      <c r="D749" s="165"/>
      <c r="G749" s="239">
        <v>6</v>
      </c>
      <c r="H749" s="229"/>
      <c r="I749" s="229"/>
      <c r="J749" s="520">
        <v>4275</v>
      </c>
      <c r="K749" s="520"/>
      <c r="L749" s="520"/>
      <c r="M749" s="520"/>
      <c r="N749" s="221">
        <v>2.3499999046325684</v>
      </c>
      <c r="O749" s="221"/>
      <c r="P749" s="221"/>
      <c r="Q749" s="306">
        <f>IF(J749="","",J749*AE760)</f>
        <v>20145.462891144547</v>
      </c>
      <c r="R749" s="306"/>
      <c r="S749" s="306"/>
      <c r="T749" s="522"/>
      <c r="U749" s="448">
        <v>6</v>
      </c>
      <c r="V749" s="229"/>
      <c r="W749" s="229"/>
      <c r="X749" s="520">
        <v>4275</v>
      </c>
      <c r="Y749" s="520"/>
      <c r="Z749" s="520"/>
      <c r="AA749" s="520"/>
      <c r="AB749" s="221">
        <v>2.3499999046325684</v>
      </c>
      <c r="AC749" s="221"/>
      <c r="AD749" s="221"/>
      <c r="AE749" s="306">
        <f>IF(X749="","",X749*AE760)</f>
        <v>20145.462891144547</v>
      </c>
      <c r="AF749" s="306"/>
      <c r="AG749" s="306"/>
      <c r="AH749" s="514"/>
    </row>
    <row r="750" spans="1:62" s="23" customFormat="1" ht="15.75" customHeight="1">
      <c r="A750" s="117" t="str">
        <f t="shared" si="114"/>
        <v/>
      </c>
      <c r="B750" s="165"/>
      <c r="C750" s="165"/>
      <c r="D750" s="165"/>
      <c r="G750" s="239">
        <v>7</v>
      </c>
      <c r="H750" s="229"/>
      <c r="I750" s="229"/>
      <c r="J750" s="520">
        <v>28125</v>
      </c>
      <c r="K750" s="520"/>
      <c r="L750" s="520"/>
      <c r="M750" s="520"/>
      <c r="N750" s="221">
        <v>8.6000003814697266</v>
      </c>
      <c r="O750" s="221"/>
      <c r="P750" s="221"/>
      <c r="Q750" s="306">
        <f>IF(J750="","",J750*AE760)</f>
        <v>132535.94007331939</v>
      </c>
      <c r="R750" s="306"/>
      <c r="S750" s="306"/>
      <c r="T750" s="522"/>
      <c r="U750" s="448">
        <v>7</v>
      </c>
      <c r="V750" s="229"/>
      <c r="W750" s="229"/>
      <c r="X750" s="520">
        <v>28125</v>
      </c>
      <c r="Y750" s="520"/>
      <c r="Z750" s="520"/>
      <c r="AA750" s="520"/>
      <c r="AB750" s="221">
        <v>8.6000003814697266</v>
      </c>
      <c r="AC750" s="221"/>
      <c r="AD750" s="221"/>
      <c r="AE750" s="306">
        <f>IF(X750="","",X750*AE760)</f>
        <v>132535.94007331939</v>
      </c>
      <c r="AF750" s="306"/>
      <c r="AG750" s="306"/>
      <c r="AH750" s="514"/>
    </row>
    <row r="751" spans="1:62" s="23" customFormat="1" ht="15.75" customHeight="1">
      <c r="A751" s="117" t="str">
        <f t="shared" si="114"/>
        <v/>
      </c>
      <c r="B751" s="165"/>
      <c r="C751" s="165"/>
      <c r="D751" s="165"/>
      <c r="G751" s="239">
        <v>8</v>
      </c>
      <c r="H751" s="229"/>
      <c r="I751" s="229"/>
      <c r="J751" s="520">
        <v>13365</v>
      </c>
      <c r="K751" s="520"/>
      <c r="L751" s="520"/>
      <c r="M751" s="520"/>
      <c r="N751" s="221">
        <v>2.2000000476837158</v>
      </c>
      <c r="O751" s="221"/>
      <c r="P751" s="221"/>
      <c r="Q751" s="306">
        <f>IF(J751="","",J751*AE760)</f>
        <v>62981.078722841376</v>
      </c>
      <c r="R751" s="306"/>
      <c r="S751" s="306"/>
      <c r="T751" s="522"/>
      <c r="U751" s="448">
        <v>8</v>
      </c>
      <c r="V751" s="229"/>
      <c r="W751" s="229"/>
      <c r="X751" s="520">
        <v>13365</v>
      </c>
      <c r="Y751" s="520"/>
      <c r="Z751" s="520"/>
      <c r="AA751" s="520"/>
      <c r="AB751" s="221">
        <v>2.2000000476837158</v>
      </c>
      <c r="AC751" s="221"/>
      <c r="AD751" s="221"/>
      <c r="AE751" s="306">
        <f>IF(X751="","",X751*AE760)</f>
        <v>62981.078722841376</v>
      </c>
      <c r="AF751" s="306"/>
      <c r="AG751" s="306"/>
      <c r="AH751" s="514"/>
    </row>
    <row r="752" spans="1:62" s="23" customFormat="1" ht="15.75" customHeight="1">
      <c r="A752" s="117" t="str">
        <f t="shared" si="114"/>
        <v/>
      </c>
      <c r="B752" s="165"/>
      <c r="C752" s="165"/>
      <c r="D752" s="165"/>
      <c r="G752" s="239">
        <v>9</v>
      </c>
      <c r="H752" s="229"/>
      <c r="I752" s="229"/>
      <c r="J752" s="520">
        <v>21780</v>
      </c>
      <c r="K752" s="520"/>
      <c r="L752" s="520"/>
      <c r="M752" s="520"/>
      <c r="N752" s="221">
        <v>1.5</v>
      </c>
      <c r="O752" s="221"/>
      <c r="P752" s="221"/>
      <c r="Q752" s="306">
        <f>IF(J752="","",J752*AE760)</f>
        <v>102635.83199277853</v>
      </c>
      <c r="R752" s="306"/>
      <c r="S752" s="306"/>
      <c r="T752" s="522"/>
      <c r="U752" s="448">
        <v>9</v>
      </c>
      <c r="V752" s="229"/>
      <c r="W752" s="229"/>
      <c r="X752" s="520">
        <v>21780</v>
      </c>
      <c r="Y752" s="520"/>
      <c r="Z752" s="520"/>
      <c r="AA752" s="520"/>
      <c r="AB752" s="221">
        <v>1.5</v>
      </c>
      <c r="AC752" s="221"/>
      <c r="AD752" s="221"/>
      <c r="AE752" s="306">
        <f>IF(X752="","",X752*AE760)</f>
        <v>102635.83199277853</v>
      </c>
      <c r="AF752" s="306"/>
      <c r="AG752" s="306"/>
      <c r="AH752" s="514"/>
    </row>
    <row r="753" spans="1:62" s="23" customFormat="1" ht="15.75" customHeight="1">
      <c r="A753" s="117" t="str">
        <f t="shared" si="114"/>
        <v/>
      </c>
      <c r="B753" s="165"/>
      <c r="C753" s="165"/>
      <c r="D753" s="165"/>
      <c r="G753" s="239">
        <v>10</v>
      </c>
      <c r="H753" s="229"/>
      <c r="I753" s="229"/>
      <c r="J753" s="520">
        <v>15660</v>
      </c>
      <c r="K753" s="520"/>
      <c r="L753" s="520"/>
      <c r="M753" s="520"/>
      <c r="N753" s="221">
        <v>3.8499999046325684</v>
      </c>
      <c r="O753" s="221"/>
      <c r="P753" s="221"/>
      <c r="Q753" s="306">
        <f>IF(J753="","",J753*AE760)</f>
        <v>73796.011432824234</v>
      </c>
      <c r="R753" s="306"/>
      <c r="S753" s="306"/>
      <c r="T753" s="522"/>
      <c r="U753" s="448">
        <v>10</v>
      </c>
      <c r="V753" s="229"/>
      <c r="W753" s="229"/>
      <c r="X753" s="520">
        <v>15660</v>
      </c>
      <c r="Y753" s="520"/>
      <c r="Z753" s="520"/>
      <c r="AA753" s="520"/>
      <c r="AB753" s="221">
        <v>3.8499999046325684</v>
      </c>
      <c r="AC753" s="221"/>
      <c r="AD753" s="221"/>
      <c r="AE753" s="306">
        <f>IF(X753="","",X753*AE760)</f>
        <v>73796.011432824234</v>
      </c>
      <c r="AF753" s="306"/>
      <c r="AG753" s="306"/>
      <c r="AH753" s="514"/>
    </row>
    <row r="754" spans="1:62" s="23" customFormat="1" ht="15.75" customHeight="1">
      <c r="A754" s="117" t="str">
        <f t="shared" si="114"/>
        <v/>
      </c>
      <c r="B754" s="165"/>
      <c r="C754" s="165"/>
      <c r="D754" s="165"/>
      <c r="G754" s="239">
        <v>11</v>
      </c>
      <c r="H754" s="229"/>
      <c r="I754" s="229"/>
      <c r="J754" s="520">
        <v>21780</v>
      </c>
      <c r="K754" s="520"/>
      <c r="L754" s="520"/>
      <c r="M754" s="520"/>
      <c r="N754" s="221">
        <v>2.4000000953674316</v>
      </c>
      <c r="O754" s="221"/>
      <c r="P754" s="221"/>
      <c r="Q754" s="306">
        <f>IF(J754="","",J754*AE760)</f>
        <v>102635.83199277853</v>
      </c>
      <c r="R754" s="306"/>
      <c r="S754" s="306"/>
      <c r="T754" s="522"/>
      <c r="U754" s="448">
        <v>11</v>
      </c>
      <c r="V754" s="229"/>
      <c r="W754" s="229"/>
      <c r="X754" s="520">
        <v>21780</v>
      </c>
      <c r="Y754" s="520"/>
      <c r="Z754" s="520"/>
      <c r="AA754" s="520"/>
      <c r="AB754" s="221">
        <v>2.4000000953674316</v>
      </c>
      <c r="AC754" s="221"/>
      <c r="AD754" s="221"/>
      <c r="AE754" s="306">
        <f>IF(X754="","",X754*AE760)</f>
        <v>102635.83199277853</v>
      </c>
      <c r="AF754" s="306"/>
      <c r="AG754" s="306"/>
      <c r="AH754" s="514"/>
    </row>
    <row r="755" spans="1:62" s="23" customFormat="1" ht="15.75" customHeight="1">
      <c r="A755" s="117" t="str">
        <f t="shared" si="114"/>
        <v/>
      </c>
      <c r="B755" s="165"/>
      <c r="C755" s="165"/>
      <c r="D755" s="165"/>
      <c r="G755" s="239">
        <v>12</v>
      </c>
      <c r="H755" s="229"/>
      <c r="I755" s="229"/>
      <c r="J755" s="520">
        <v>14760</v>
      </c>
      <c r="K755" s="520"/>
      <c r="L755" s="520"/>
      <c r="M755" s="520"/>
      <c r="N755" s="221">
        <v>0.76999998092651367</v>
      </c>
      <c r="O755" s="221"/>
      <c r="P755" s="221"/>
      <c r="Q755" s="306">
        <f>IF(J755="","",J755*AE760)</f>
        <v>69554.861350478022</v>
      </c>
      <c r="R755" s="306"/>
      <c r="S755" s="306"/>
      <c r="T755" s="522"/>
      <c r="U755" s="448">
        <v>12</v>
      </c>
      <c r="V755" s="229"/>
      <c r="W755" s="229"/>
      <c r="X755" s="520">
        <v>14760</v>
      </c>
      <c r="Y755" s="520"/>
      <c r="Z755" s="520"/>
      <c r="AA755" s="520"/>
      <c r="AB755" s="221">
        <v>2.2699999809265137</v>
      </c>
      <c r="AC755" s="221"/>
      <c r="AD755" s="221"/>
      <c r="AE755" s="306">
        <f>IF(X755="","",X755*AE760)</f>
        <v>69554.861350478022</v>
      </c>
      <c r="AF755" s="306"/>
      <c r="AG755" s="306"/>
      <c r="AH755" s="514"/>
    </row>
    <row r="756" spans="1:62" s="23" customFormat="1" ht="15.75" customHeight="1">
      <c r="A756" s="117" t="str">
        <f t="shared" si="114"/>
        <v/>
      </c>
      <c r="B756" s="165"/>
      <c r="C756" s="165"/>
      <c r="D756" s="165"/>
      <c r="G756" s="239">
        <v>12</v>
      </c>
      <c r="H756" s="229"/>
      <c r="I756" s="229"/>
      <c r="J756" s="520">
        <v>0</v>
      </c>
      <c r="K756" s="520"/>
      <c r="L756" s="520"/>
      <c r="M756" s="520"/>
      <c r="N756" s="221">
        <v>1.5</v>
      </c>
      <c r="O756" s="221"/>
      <c r="P756" s="221"/>
      <c r="Q756" s="306">
        <f>IF(J756="","",J756*AE760)</f>
        <v>0</v>
      </c>
      <c r="R756" s="306"/>
      <c r="S756" s="306"/>
      <c r="T756" s="522"/>
      <c r="U756" s="448"/>
      <c r="V756" s="229"/>
      <c r="W756" s="229"/>
      <c r="X756" s="520"/>
      <c r="Y756" s="520"/>
      <c r="Z756" s="520"/>
      <c r="AA756" s="520"/>
      <c r="AB756" s="221"/>
      <c r="AC756" s="221"/>
      <c r="AD756" s="221"/>
      <c r="AE756" s="306" t="str">
        <f>IF(X756="","",X756*AE760)</f>
        <v/>
      </c>
      <c r="AF756" s="306"/>
      <c r="AG756" s="306"/>
      <c r="AH756" s="514"/>
    </row>
    <row r="757" spans="1:62" s="23" customFormat="1" ht="15.75" hidden="1" customHeight="1">
      <c r="A757" s="117" t="str">
        <f t="shared" si="114"/>
        <v>×</v>
      </c>
      <c r="B757" s="165"/>
      <c r="C757" s="165"/>
      <c r="D757" s="165"/>
      <c r="G757" s="239"/>
      <c r="H757" s="229"/>
      <c r="I757" s="229"/>
      <c r="J757" s="520"/>
      <c r="K757" s="520"/>
      <c r="L757" s="520"/>
      <c r="M757" s="520"/>
      <c r="N757" s="221"/>
      <c r="O757" s="221"/>
      <c r="P757" s="221"/>
      <c r="Q757" s="306" t="str">
        <f>IF(J757="","",J757*AE760)</f>
        <v/>
      </c>
      <c r="R757" s="306"/>
      <c r="S757" s="306"/>
      <c r="T757" s="522"/>
      <c r="U757" s="448"/>
      <c r="V757" s="229"/>
      <c r="W757" s="229"/>
      <c r="X757" s="520"/>
      <c r="Y757" s="520"/>
      <c r="Z757" s="520"/>
      <c r="AA757" s="520"/>
      <c r="AB757" s="221"/>
      <c r="AC757" s="221"/>
      <c r="AD757" s="221"/>
      <c r="AE757" s="306" t="str">
        <f>IF(X757="","",X757*AE760)</f>
        <v/>
      </c>
      <c r="AF757" s="306"/>
      <c r="AG757" s="306"/>
      <c r="AH757" s="514"/>
    </row>
    <row r="758" spans="1:62" s="23" customFormat="1" ht="15.75" hidden="1" customHeight="1">
      <c r="A758" s="117" t="str">
        <f t="shared" si="114"/>
        <v>×</v>
      </c>
      <c r="B758" s="165"/>
      <c r="C758" s="165"/>
      <c r="D758" s="165"/>
      <c r="G758" s="239"/>
      <c r="H758" s="229"/>
      <c r="I758" s="229"/>
      <c r="J758" s="520"/>
      <c r="K758" s="520"/>
      <c r="L758" s="520"/>
      <c r="M758" s="520"/>
      <c r="N758" s="221"/>
      <c r="O758" s="221"/>
      <c r="P758" s="221"/>
      <c r="Q758" s="306" t="str">
        <f>IF(J758="","",J758*AE760)</f>
        <v/>
      </c>
      <c r="R758" s="306"/>
      <c r="S758" s="306"/>
      <c r="T758" s="522"/>
      <c r="U758" s="448"/>
      <c r="V758" s="229"/>
      <c r="W758" s="229"/>
      <c r="X758" s="520"/>
      <c r="Y758" s="520"/>
      <c r="Z758" s="520"/>
      <c r="AA758" s="520"/>
      <c r="AB758" s="221"/>
      <c r="AC758" s="221"/>
      <c r="AD758" s="221"/>
      <c r="AE758" s="306" t="str">
        <f>IF(X758="","",X758*AE760)</f>
        <v/>
      </c>
      <c r="AF758" s="306"/>
      <c r="AG758" s="306"/>
      <c r="AH758" s="514"/>
    </row>
    <row r="759" spans="1:62" s="23" customFormat="1" ht="15.75" hidden="1" customHeight="1">
      <c r="A759" s="117" t="str">
        <f t="shared" si="114"/>
        <v>×</v>
      </c>
      <c r="B759" s="165"/>
      <c r="C759" s="165"/>
      <c r="D759" s="165"/>
      <c r="G759" s="240"/>
      <c r="H759" s="241"/>
      <c r="I759" s="241"/>
      <c r="J759" s="521"/>
      <c r="K759" s="521"/>
      <c r="L759" s="521"/>
      <c r="M759" s="521"/>
      <c r="N759" s="242"/>
      <c r="O759" s="242"/>
      <c r="P759" s="242"/>
      <c r="Q759" s="513" t="str">
        <f>IF(J759="","",J759*AE760)</f>
        <v/>
      </c>
      <c r="R759" s="513"/>
      <c r="S759" s="513"/>
      <c r="T759" s="523"/>
      <c r="U759" s="507"/>
      <c r="V759" s="241"/>
      <c r="W759" s="241"/>
      <c r="X759" s="521"/>
      <c r="Y759" s="521"/>
      <c r="Z759" s="521"/>
      <c r="AA759" s="521"/>
      <c r="AB759" s="242"/>
      <c r="AC759" s="242"/>
      <c r="AD759" s="242"/>
      <c r="AE759" s="513" t="str">
        <f>IF(X759="","",X759*AE760)</f>
        <v/>
      </c>
      <c r="AF759" s="513"/>
      <c r="AG759" s="513"/>
      <c r="AH759" s="515"/>
    </row>
    <row r="760" spans="1:62" s="23" customFormat="1" ht="15.75" customHeight="1">
      <c r="A760" s="118" t="str">
        <f>IF(液状化L1の有無="","","×")</f>
        <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430</v>
      </c>
      <c r="AD760" s="167" t="s">
        <v>26</v>
      </c>
      <c r="AE760" s="439">
        <f>AE737</f>
        <v>4.7123889803846897</v>
      </c>
      <c r="AF760" s="439"/>
      <c r="AG760" s="439"/>
      <c r="AH760" s="62" t="s">
        <v>566</v>
      </c>
    </row>
    <row r="761" spans="1:62" ht="15.75" customHeight="1">
      <c r="A761" s="116" t="str">
        <f t="shared" ref="A761:A766" si="115">IF(液状化L2の有無="","","×")</f>
        <v/>
      </c>
      <c r="B761" s="165" t="s">
        <v>588</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customHeight="1">
      <c r="A762" s="116" t="str">
        <f t="shared" si="115"/>
        <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customHeight="1">
      <c r="A763" s="116" t="str">
        <f t="shared" si="115"/>
        <v/>
      </c>
      <c r="B763" s="165"/>
      <c r="C763" s="165"/>
      <c r="D763" s="165"/>
      <c r="G763" s="28" t="s">
        <v>534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5"/>
        <v/>
      </c>
      <c r="B764" s="165"/>
      <c r="C764" s="165"/>
      <c r="D764" s="165"/>
      <c r="G764" s="456" t="s">
        <v>428</v>
      </c>
      <c r="H764" s="302"/>
      <c r="I764" s="302"/>
      <c r="J764" s="302"/>
      <c r="K764" s="302"/>
      <c r="L764" s="302"/>
      <c r="M764" s="302"/>
      <c r="N764" s="302"/>
      <c r="O764" s="302"/>
      <c r="P764" s="302"/>
      <c r="Q764" s="302"/>
      <c r="R764" s="302"/>
      <c r="S764" s="302"/>
      <c r="T764" s="457"/>
      <c r="U764" s="458" t="s">
        <v>429</v>
      </c>
      <c r="V764" s="258"/>
      <c r="W764" s="258"/>
      <c r="X764" s="258"/>
      <c r="Y764" s="258"/>
      <c r="Z764" s="258"/>
      <c r="AA764" s="258"/>
      <c r="AB764" s="258"/>
      <c r="AC764" s="258"/>
      <c r="AD764" s="258"/>
      <c r="AE764" s="258"/>
      <c r="AF764" s="258"/>
      <c r="AG764" s="258"/>
      <c r="AH764" s="259"/>
    </row>
    <row r="765" spans="1:62" s="23" customFormat="1" ht="15.75" customHeight="1">
      <c r="A765" s="116" t="str">
        <f t="shared" si="115"/>
        <v/>
      </c>
      <c r="B765" s="165"/>
      <c r="C765" s="165"/>
      <c r="D765" s="165"/>
      <c r="G765" s="287" t="s">
        <v>77</v>
      </c>
      <c r="H765" s="288"/>
      <c r="I765" s="288"/>
      <c r="J765" s="288" t="s">
        <v>187</v>
      </c>
      <c r="K765" s="288"/>
      <c r="L765" s="288"/>
      <c r="M765" s="288"/>
      <c r="N765" s="291" t="s">
        <v>186</v>
      </c>
      <c r="O765" s="292"/>
      <c r="P765" s="292"/>
      <c r="Q765" s="288" t="s">
        <v>565</v>
      </c>
      <c r="R765" s="288"/>
      <c r="S765" s="288"/>
      <c r="T765" s="421"/>
      <c r="U765" s="498" t="s">
        <v>77</v>
      </c>
      <c r="V765" s="288"/>
      <c r="W765" s="288"/>
      <c r="X765" s="288" t="s">
        <v>187</v>
      </c>
      <c r="Y765" s="288"/>
      <c r="Z765" s="288"/>
      <c r="AA765" s="288"/>
      <c r="AB765" s="291" t="s">
        <v>186</v>
      </c>
      <c r="AC765" s="292"/>
      <c r="AD765" s="292"/>
      <c r="AE765" s="288" t="s">
        <v>565</v>
      </c>
      <c r="AF765" s="288"/>
      <c r="AG765" s="288"/>
      <c r="AH765" s="421"/>
    </row>
    <row r="766" spans="1:62" s="23" customFormat="1" ht="15.75" customHeight="1">
      <c r="A766" s="116" t="str">
        <f t="shared" si="115"/>
        <v/>
      </c>
      <c r="B766" s="165"/>
      <c r="C766" s="165"/>
      <c r="D766" s="165"/>
      <c r="G766" s="289"/>
      <c r="H766" s="290"/>
      <c r="I766" s="290"/>
      <c r="J766" s="290"/>
      <c r="K766" s="290"/>
      <c r="L766" s="290"/>
      <c r="M766" s="290"/>
      <c r="N766" s="293"/>
      <c r="O766" s="293"/>
      <c r="P766" s="293"/>
      <c r="Q766" s="290"/>
      <c r="R766" s="290"/>
      <c r="S766" s="290"/>
      <c r="T766" s="519"/>
      <c r="U766" s="459"/>
      <c r="V766" s="290"/>
      <c r="W766" s="290"/>
      <c r="X766" s="290"/>
      <c r="Y766" s="290"/>
      <c r="Z766" s="290"/>
      <c r="AA766" s="290"/>
      <c r="AB766" s="293"/>
      <c r="AC766" s="293"/>
      <c r="AD766" s="293"/>
      <c r="AE766" s="290"/>
      <c r="AF766" s="290"/>
      <c r="AG766" s="290"/>
      <c r="AH766" s="519"/>
    </row>
    <row r="767" spans="1:62" s="23" customFormat="1" ht="15.75" customHeight="1">
      <c r="A767" s="116" t="str">
        <f t="shared" ref="A767:A782" si="116">IF(液状化L2の有無="",IF(LEN(G767)+LEN(U767)=0,"×",""),"×")</f>
        <v/>
      </c>
      <c r="B767" s="165"/>
      <c r="C767" s="165"/>
      <c r="D767" s="165"/>
      <c r="G767" s="247">
        <v>2</v>
      </c>
      <c r="H767" s="223"/>
      <c r="I767" s="223"/>
      <c r="J767" s="516">
        <v>0</v>
      </c>
      <c r="K767" s="516"/>
      <c r="L767" s="516"/>
      <c r="M767" s="516"/>
      <c r="N767" s="224">
        <v>0.33000001311302185</v>
      </c>
      <c r="O767" s="224"/>
      <c r="P767" s="224"/>
      <c r="Q767" s="305">
        <f>IF(J767="","",J767*AE783)</f>
        <v>0</v>
      </c>
      <c r="R767" s="305"/>
      <c r="S767" s="305"/>
      <c r="T767" s="517"/>
      <c r="U767" s="447">
        <v>2</v>
      </c>
      <c r="V767" s="223"/>
      <c r="W767" s="223"/>
      <c r="X767" s="516">
        <v>0</v>
      </c>
      <c r="Y767" s="516"/>
      <c r="Z767" s="516"/>
      <c r="AA767" s="516"/>
      <c r="AB767" s="224">
        <v>0.33000001311302185</v>
      </c>
      <c r="AC767" s="224"/>
      <c r="AD767" s="224"/>
      <c r="AE767" s="305">
        <f>IF(X767="","",X767*AE783)</f>
        <v>0</v>
      </c>
      <c r="AF767" s="305"/>
      <c r="AG767" s="305"/>
      <c r="AH767" s="518"/>
    </row>
    <row r="768" spans="1:62" s="23" customFormat="1" ht="15.75" customHeight="1">
      <c r="A768" s="116" t="str">
        <f t="shared" si="116"/>
        <v/>
      </c>
      <c r="B768" s="165"/>
      <c r="C768" s="165"/>
      <c r="D768" s="165"/>
      <c r="G768" s="239">
        <v>3</v>
      </c>
      <c r="H768" s="229"/>
      <c r="I768" s="229"/>
      <c r="J768" s="520">
        <v>0</v>
      </c>
      <c r="K768" s="520"/>
      <c r="L768" s="520"/>
      <c r="M768" s="520"/>
      <c r="N768" s="221">
        <v>1.5</v>
      </c>
      <c r="O768" s="221"/>
      <c r="P768" s="221"/>
      <c r="Q768" s="306">
        <f>IF(J768="","",J768*AE783)</f>
        <v>0</v>
      </c>
      <c r="R768" s="306"/>
      <c r="S768" s="306"/>
      <c r="T768" s="522"/>
      <c r="U768" s="448">
        <v>3</v>
      </c>
      <c r="V768" s="229"/>
      <c r="W768" s="229"/>
      <c r="X768" s="520">
        <v>0</v>
      </c>
      <c r="Y768" s="520"/>
      <c r="Z768" s="520"/>
      <c r="AA768" s="520"/>
      <c r="AB768" s="221">
        <v>1.5</v>
      </c>
      <c r="AC768" s="221"/>
      <c r="AD768" s="221"/>
      <c r="AE768" s="306">
        <f>IF(X768="","",X768*AE783)</f>
        <v>0</v>
      </c>
      <c r="AF768" s="306"/>
      <c r="AG768" s="306"/>
      <c r="AH768" s="514"/>
    </row>
    <row r="769" spans="1:34" s="23" customFormat="1" ht="15.75" customHeight="1">
      <c r="A769" s="116" t="str">
        <f t="shared" si="116"/>
        <v/>
      </c>
      <c r="B769" s="165"/>
      <c r="C769" s="165"/>
      <c r="D769" s="165"/>
      <c r="G769" s="239">
        <v>4</v>
      </c>
      <c r="H769" s="229"/>
      <c r="I769" s="229"/>
      <c r="J769" s="520">
        <v>0</v>
      </c>
      <c r="K769" s="520"/>
      <c r="L769" s="520"/>
      <c r="M769" s="520"/>
      <c r="N769" s="221">
        <v>5.2000002861022949</v>
      </c>
      <c r="O769" s="221"/>
      <c r="P769" s="221"/>
      <c r="Q769" s="306">
        <f>IF(J769="","",J769*AE783)</f>
        <v>0</v>
      </c>
      <c r="R769" s="306"/>
      <c r="S769" s="306"/>
      <c r="T769" s="522"/>
      <c r="U769" s="448">
        <v>4</v>
      </c>
      <c r="V769" s="229"/>
      <c r="W769" s="229"/>
      <c r="X769" s="520">
        <v>0</v>
      </c>
      <c r="Y769" s="520"/>
      <c r="Z769" s="520"/>
      <c r="AA769" s="520"/>
      <c r="AB769" s="221">
        <v>5.2000002861022949</v>
      </c>
      <c r="AC769" s="221"/>
      <c r="AD769" s="221"/>
      <c r="AE769" s="306">
        <f>IF(X769="","",X769*AE783)</f>
        <v>0</v>
      </c>
      <c r="AF769" s="306"/>
      <c r="AG769" s="306"/>
      <c r="AH769" s="514"/>
    </row>
    <row r="770" spans="1:34" s="23" customFormat="1" ht="15.75" customHeight="1">
      <c r="A770" s="116" t="str">
        <f t="shared" si="116"/>
        <v/>
      </c>
      <c r="B770" s="165"/>
      <c r="C770" s="165"/>
      <c r="D770" s="165"/>
      <c r="G770" s="239">
        <v>4</v>
      </c>
      <c r="H770" s="229"/>
      <c r="I770" s="229"/>
      <c r="J770" s="520">
        <v>4275</v>
      </c>
      <c r="K770" s="520"/>
      <c r="L770" s="520"/>
      <c r="M770" s="520"/>
      <c r="N770" s="221">
        <v>1.3499999046325684</v>
      </c>
      <c r="O770" s="221"/>
      <c r="P770" s="221"/>
      <c r="Q770" s="306">
        <f>IF(J770="","",J770*AE783)</f>
        <v>20145.462891144547</v>
      </c>
      <c r="R770" s="306"/>
      <c r="S770" s="306"/>
      <c r="T770" s="522"/>
      <c r="U770" s="448">
        <v>4</v>
      </c>
      <c r="V770" s="229"/>
      <c r="W770" s="229"/>
      <c r="X770" s="520">
        <v>4275</v>
      </c>
      <c r="Y770" s="520"/>
      <c r="Z770" s="520"/>
      <c r="AA770" s="520"/>
      <c r="AB770" s="221">
        <v>1.3499999046325684</v>
      </c>
      <c r="AC770" s="221"/>
      <c r="AD770" s="221"/>
      <c r="AE770" s="306">
        <f>IF(X770="","",X770*AE783)</f>
        <v>20145.462891144547</v>
      </c>
      <c r="AF770" s="306"/>
      <c r="AG770" s="306"/>
      <c r="AH770" s="514"/>
    </row>
    <row r="771" spans="1:34" s="23" customFormat="1" ht="15.75" customHeight="1">
      <c r="A771" s="116" t="str">
        <f t="shared" si="116"/>
        <v/>
      </c>
      <c r="B771" s="165"/>
      <c r="C771" s="165"/>
      <c r="D771" s="165"/>
      <c r="G771" s="239">
        <v>5</v>
      </c>
      <c r="H771" s="229"/>
      <c r="I771" s="229"/>
      <c r="J771" s="520">
        <v>4275</v>
      </c>
      <c r="K771" s="520"/>
      <c r="L771" s="520"/>
      <c r="M771" s="520"/>
      <c r="N771" s="221">
        <v>3.4500000476837158</v>
      </c>
      <c r="O771" s="221"/>
      <c r="P771" s="221"/>
      <c r="Q771" s="306">
        <f>IF(J771="","",J771*AE783)</f>
        <v>20145.462891144547</v>
      </c>
      <c r="R771" s="306"/>
      <c r="S771" s="306"/>
      <c r="T771" s="522"/>
      <c r="U771" s="448">
        <v>5</v>
      </c>
      <c r="V771" s="229"/>
      <c r="W771" s="229"/>
      <c r="X771" s="520">
        <v>4275</v>
      </c>
      <c r="Y771" s="520"/>
      <c r="Z771" s="520"/>
      <c r="AA771" s="520"/>
      <c r="AB771" s="221">
        <v>3.4500000476837158</v>
      </c>
      <c r="AC771" s="221"/>
      <c r="AD771" s="221"/>
      <c r="AE771" s="306">
        <f>IF(X771="","",X771*AE783)</f>
        <v>20145.462891144547</v>
      </c>
      <c r="AF771" s="306"/>
      <c r="AG771" s="306"/>
      <c r="AH771" s="514"/>
    </row>
    <row r="772" spans="1:34" s="23" customFormat="1" ht="15.75" customHeight="1">
      <c r="A772" s="116" t="str">
        <f t="shared" si="116"/>
        <v/>
      </c>
      <c r="B772" s="165"/>
      <c r="C772" s="165"/>
      <c r="D772" s="165"/>
      <c r="G772" s="239">
        <v>6</v>
      </c>
      <c r="H772" s="229"/>
      <c r="I772" s="229"/>
      <c r="J772" s="520">
        <v>4275</v>
      </c>
      <c r="K772" s="520"/>
      <c r="L772" s="520"/>
      <c r="M772" s="520"/>
      <c r="N772" s="221">
        <v>2.3499999046325684</v>
      </c>
      <c r="O772" s="221"/>
      <c r="P772" s="221"/>
      <c r="Q772" s="306">
        <f>IF(J772="","",J772*AE783)</f>
        <v>20145.462891144547</v>
      </c>
      <c r="R772" s="306"/>
      <c r="S772" s="306"/>
      <c r="T772" s="522"/>
      <c r="U772" s="448">
        <v>6</v>
      </c>
      <c r="V772" s="229"/>
      <c r="W772" s="229"/>
      <c r="X772" s="520">
        <v>4275</v>
      </c>
      <c r="Y772" s="520"/>
      <c r="Z772" s="520"/>
      <c r="AA772" s="520"/>
      <c r="AB772" s="221">
        <v>2.3499999046325684</v>
      </c>
      <c r="AC772" s="221"/>
      <c r="AD772" s="221"/>
      <c r="AE772" s="306">
        <f>IF(X772="","",X772*AE783)</f>
        <v>20145.462891144547</v>
      </c>
      <c r="AF772" s="306"/>
      <c r="AG772" s="306"/>
      <c r="AH772" s="514"/>
    </row>
    <row r="773" spans="1:34" s="23" customFormat="1" ht="15.75" customHeight="1">
      <c r="A773" s="116" t="str">
        <f t="shared" si="116"/>
        <v/>
      </c>
      <c r="B773" s="165"/>
      <c r="C773" s="165"/>
      <c r="D773" s="165"/>
      <c r="G773" s="239">
        <v>7</v>
      </c>
      <c r="H773" s="229"/>
      <c r="I773" s="229"/>
      <c r="J773" s="520">
        <v>28125</v>
      </c>
      <c r="K773" s="520"/>
      <c r="L773" s="520"/>
      <c r="M773" s="520"/>
      <c r="N773" s="221">
        <v>8.6000003814697266</v>
      </c>
      <c r="O773" s="221"/>
      <c r="P773" s="221"/>
      <c r="Q773" s="306">
        <f>IF(J773="","",J773*AE783)</f>
        <v>132535.94007331939</v>
      </c>
      <c r="R773" s="306"/>
      <c r="S773" s="306"/>
      <c r="T773" s="522"/>
      <c r="U773" s="448">
        <v>7</v>
      </c>
      <c r="V773" s="229"/>
      <c r="W773" s="229"/>
      <c r="X773" s="520">
        <v>28125</v>
      </c>
      <c r="Y773" s="520"/>
      <c r="Z773" s="520"/>
      <c r="AA773" s="520"/>
      <c r="AB773" s="221">
        <v>8.6000003814697266</v>
      </c>
      <c r="AC773" s="221"/>
      <c r="AD773" s="221"/>
      <c r="AE773" s="306">
        <f>IF(X773="","",X773*AE783)</f>
        <v>132535.94007331939</v>
      </c>
      <c r="AF773" s="306"/>
      <c r="AG773" s="306"/>
      <c r="AH773" s="514"/>
    </row>
    <row r="774" spans="1:34" s="23" customFormat="1" ht="15.75" customHeight="1">
      <c r="A774" s="116" t="str">
        <f t="shared" si="116"/>
        <v/>
      </c>
      <c r="B774" s="165"/>
      <c r="C774" s="165"/>
      <c r="D774" s="165"/>
      <c r="G774" s="239">
        <v>8</v>
      </c>
      <c r="H774" s="229"/>
      <c r="I774" s="229"/>
      <c r="J774" s="520">
        <v>13365</v>
      </c>
      <c r="K774" s="520"/>
      <c r="L774" s="520"/>
      <c r="M774" s="520"/>
      <c r="N774" s="221">
        <v>2.2000000476837158</v>
      </c>
      <c r="O774" s="221"/>
      <c r="P774" s="221"/>
      <c r="Q774" s="306">
        <f>IF(J774="","",J774*AE783)</f>
        <v>62981.078722841376</v>
      </c>
      <c r="R774" s="306"/>
      <c r="S774" s="306"/>
      <c r="T774" s="522"/>
      <c r="U774" s="448">
        <v>8</v>
      </c>
      <c r="V774" s="229"/>
      <c r="W774" s="229"/>
      <c r="X774" s="520">
        <v>13365</v>
      </c>
      <c r="Y774" s="520"/>
      <c r="Z774" s="520"/>
      <c r="AA774" s="520"/>
      <c r="AB774" s="221">
        <v>2.2000000476837158</v>
      </c>
      <c r="AC774" s="221"/>
      <c r="AD774" s="221"/>
      <c r="AE774" s="306">
        <f>IF(X774="","",X774*AE783)</f>
        <v>62981.078722841376</v>
      </c>
      <c r="AF774" s="306"/>
      <c r="AG774" s="306"/>
      <c r="AH774" s="514"/>
    </row>
    <row r="775" spans="1:34" s="23" customFormat="1" ht="15.75" customHeight="1">
      <c r="A775" s="116" t="str">
        <f t="shared" si="116"/>
        <v/>
      </c>
      <c r="B775" s="165"/>
      <c r="C775" s="165"/>
      <c r="D775" s="165"/>
      <c r="G775" s="239">
        <v>9</v>
      </c>
      <c r="H775" s="229"/>
      <c r="I775" s="229"/>
      <c r="J775" s="520">
        <v>21780</v>
      </c>
      <c r="K775" s="520"/>
      <c r="L775" s="520"/>
      <c r="M775" s="520"/>
      <c r="N775" s="221">
        <v>1.5</v>
      </c>
      <c r="O775" s="221"/>
      <c r="P775" s="221"/>
      <c r="Q775" s="306">
        <f>IF(J775="","",J775*AE783)</f>
        <v>102635.83199277853</v>
      </c>
      <c r="R775" s="306"/>
      <c r="S775" s="306"/>
      <c r="T775" s="522"/>
      <c r="U775" s="448">
        <v>9</v>
      </c>
      <c r="V775" s="229"/>
      <c r="W775" s="229"/>
      <c r="X775" s="520">
        <v>21780</v>
      </c>
      <c r="Y775" s="520"/>
      <c r="Z775" s="520"/>
      <c r="AA775" s="520"/>
      <c r="AB775" s="221">
        <v>1.5</v>
      </c>
      <c r="AC775" s="221"/>
      <c r="AD775" s="221"/>
      <c r="AE775" s="306">
        <f>IF(X775="","",X775*AE783)</f>
        <v>102635.83199277853</v>
      </c>
      <c r="AF775" s="306"/>
      <c r="AG775" s="306"/>
      <c r="AH775" s="514"/>
    </row>
    <row r="776" spans="1:34" s="23" customFormat="1" ht="15.75" customHeight="1">
      <c r="A776" s="116" t="str">
        <f t="shared" si="116"/>
        <v/>
      </c>
      <c r="B776" s="165"/>
      <c r="C776" s="165"/>
      <c r="D776" s="165"/>
      <c r="G776" s="239">
        <v>10</v>
      </c>
      <c r="H776" s="229"/>
      <c r="I776" s="229"/>
      <c r="J776" s="520">
        <v>15660</v>
      </c>
      <c r="K776" s="520"/>
      <c r="L776" s="520"/>
      <c r="M776" s="520"/>
      <c r="N776" s="221">
        <v>3.8499999046325684</v>
      </c>
      <c r="O776" s="221"/>
      <c r="P776" s="221"/>
      <c r="Q776" s="306">
        <f>IF(J776="","",J776*AE783)</f>
        <v>73796.011432824234</v>
      </c>
      <c r="R776" s="306"/>
      <c r="S776" s="306"/>
      <c r="T776" s="522"/>
      <c r="U776" s="448">
        <v>10</v>
      </c>
      <c r="V776" s="229"/>
      <c r="W776" s="229"/>
      <c r="X776" s="520">
        <v>15660</v>
      </c>
      <c r="Y776" s="520"/>
      <c r="Z776" s="520"/>
      <c r="AA776" s="520"/>
      <c r="AB776" s="221">
        <v>3.8499999046325684</v>
      </c>
      <c r="AC776" s="221"/>
      <c r="AD776" s="221"/>
      <c r="AE776" s="306">
        <f>IF(X776="","",X776*AE783)</f>
        <v>73796.011432824234</v>
      </c>
      <c r="AF776" s="306"/>
      <c r="AG776" s="306"/>
      <c r="AH776" s="514"/>
    </row>
    <row r="777" spans="1:34" s="23" customFormat="1" ht="15.75" customHeight="1">
      <c r="A777" s="116" t="str">
        <f t="shared" si="116"/>
        <v/>
      </c>
      <c r="B777" s="165"/>
      <c r="C777" s="165"/>
      <c r="D777" s="165"/>
      <c r="G777" s="239">
        <v>11</v>
      </c>
      <c r="H777" s="229"/>
      <c r="I777" s="229"/>
      <c r="J777" s="520">
        <v>21780</v>
      </c>
      <c r="K777" s="520"/>
      <c r="L777" s="520"/>
      <c r="M777" s="520"/>
      <c r="N777" s="221">
        <v>2.4000000953674316</v>
      </c>
      <c r="O777" s="221"/>
      <c r="P777" s="221"/>
      <c r="Q777" s="306">
        <f>IF(J777="","",J777*AE783)</f>
        <v>102635.83199277853</v>
      </c>
      <c r="R777" s="306"/>
      <c r="S777" s="306"/>
      <c r="T777" s="522"/>
      <c r="U777" s="448">
        <v>11</v>
      </c>
      <c r="V777" s="229"/>
      <c r="W777" s="229"/>
      <c r="X777" s="520">
        <v>21780</v>
      </c>
      <c r="Y777" s="520"/>
      <c r="Z777" s="520"/>
      <c r="AA777" s="520"/>
      <c r="AB777" s="221">
        <v>2.4000000953674316</v>
      </c>
      <c r="AC777" s="221"/>
      <c r="AD777" s="221"/>
      <c r="AE777" s="306">
        <f>IF(X777="","",X777*AE783)</f>
        <v>102635.83199277853</v>
      </c>
      <c r="AF777" s="306"/>
      <c r="AG777" s="306"/>
      <c r="AH777" s="514"/>
    </row>
    <row r="778" spans="1:34" s="23" customFormat="1" ht="15.75" customHeight="1">
      <c r="A778" s="116" t="str">
        <f t="shared" si="116"/>
        <v/>
      </c>
      <c r="B778" s="165"/>
      <c r="C778" s="165"/>
      <c r="D778" s="165"/>
      <c r="G778" s="239">
        <v>12</v>
      </c>
      <c r="H778" s="229"/>
      <c r="I778" s="229"/>
      <c r="J778" s="520">
        <v>14760</v>
      </c>
      <c r="K778" s="520"/>
      <c r="L778" s="520"/>
      <c r="M778" s="520"/>
      <c r="N778" s="221">
        <v>0.76999998092651367</v>
      </c>
      <c r="O778" s="221"/>
      <c r="P778" s="221"/>
      <c r="Q778" s="306">
        <f>IF(J778="","",J778*AE783)</f>
        <v>69554.861350478022</v>
      </c>
      <c r="R778" s="306"/>
      <c r="S778" s="306"/>
      <c r="T778" s="522"/>
      <c r="U778" s="448">
        <v>12</v>
      </c>
      <c r="V778" s="229"/>
      <c r="W778" s="229"/>
      <c r="X778" s="520">
        <v>14760</v>
      </c>
      <c r="Y778" s="520"/>
      <c r="Z778" s="520"/>
      <c r="AA778" s="520"/>
      <c r="AB778" s="221">
        <v>2.2699999809265137</v>
      </c>
      <c r="AC778" s="221"/>
      <c r="AD778" s="221"/>
      <c r="AE778" s="306">
        <f>IF(X778="","",X778*AE783)</f>
        <v>69554.861350478022</v>
      </c>
      <c r="AF778" s="306"/>
      <c r="AG778" s="306"/>
      <c r="AH778" s="514"/>
    </row>
    <row r="779" spans="1:34" s="23" customFormat="1" ht="15.75" customHeight="1">
      <c r="A779" s="116" t="str">
        <f t="shared" si="116"/>
        <v/>
      </c>
      <c r="B779" s="165"/>
      <c r="C779" s="165"/>
      <c r="D779" s="165"/>
      <c r="G779" s="239">
        <v>12</v>
      </c>
      <c r="H779" s="229"/>
      <c r="I779" s="229"/>
      <c r="J779" s="520">
        <v>0</v>
      </c>
      <c r="K779" s="520"/>
      <c r="L779" s="520"/>
      <c r="M779" s="520"/>
      <c r="N779" s="221">
        <v>1.5</v>
      </c>
      <c r="O779" s="221"/>
      <c r="P779" s="221"/>
      <c r="Q779" s="306">
        <f>IF(J779="","",J779*AE783)</f>
        <v>0</v>
      </c>
      <c r="R779" s="306"/>
      <c r="S779" s="306"/>
      <c r="T779" s="522"/>
      <c r="U779" s="448"/>
      <c r="V779" s="229"/>
      <c r="W779" s="229"/>
      <c r="X779" s="520"/>
      <c r="Y779" s="520"/>
      <c r="Z779" s="520"/>
      <c r="AA779" s="520"/>
      <c r="AB779" s="221"/>
      <c r="AC779" s="221"/>
      <c r="AD779" s="221"/>
      <c r="AE779" s="306" t="str">
        <f>IF(X779="","",X779*AE783)</f>
        <v/>
      </c>
      <c r="AF779" s="306"/>
      <c r="AG779" s="306"/>
      <c r="AH779" s="514"/>
    </row>
    <row r="780" spans="1:34" s="23" customFormat="1" ht="15.75" hidden="1" customHeight="1">
      <c r="A780" s="116" t="str">
        <f t="shared" si="116"/>
        <v>×</v>
      </c>
      <c r="B780" s="165"/>
      <c r="C780" s="165"/>
      <c r="D780" s="165"/>
      <c r="G780" s="239"/>
      <c r="H780" s="229"/>
      <c r="I780" s="229"/>
      <c r="J780" s="520"/>
      <c r="K780" s="520"/>
      <c r="L780" s="520"/>
      <c r="M780" s="520"/>
      <c r="N780" s="221"/>
      <c r="O780" s="221"/>
      <c r="P780" s="221"/>
      <c r="Q780" s="306" t="str">
        <f>IF(J780="","",J780*AE783)</f>
        <v/>
      </c>
      <c r="R780" s="306"/>
      <c r="S780" s="306"/>
      <c r="T780" s="522"/>
      <c r="U780" s="448"/>
      <c r="V780" s="229"/>
      <c r="W780" s="229"/>
      <c r="X780" s="520"/>
      <c r="Y780" s="520"/>
      <c r="Z780" s="520"/>
      <c r="AA780" s="520"/>
      <c r="AB780" s="221"/>
      <c r="AC780" s="221"/>
      <c r="AD780" s="221"/>
      <c r="AE780" s="306" t="str">
        <f>IF(X780="","",X780*AE783)</f>
        <v/>
      </c>
      <c r="AF780" s="306"/>
      <c r="AG780" s="306"/>
      <c r="AH780" s="514"/>
    </row>
    <row r="781" spans="1:34" s="23" customFormat="1" ht="15.75" hidden="1" customHeight="1">
      <c r="A781" s="116" t="str">
        <f t="shared" si="116"/>
        <v>×</v>
      </c>
      <c r="B781" s="165"/>
      <c r="C781" s="165"/>
      <c r="D781" s="165"/>
      <c r="G781" s="239"/>
      <c r="H781" s="229"/>
      <c r="I781" s="229"/>
      <c r="J781" s="520"/>
      <c r="K781" s="520"/>
      <c r="L781" s="520"/>
      <c r="M781" s="520"/>
      <c r="N781" s="221"/>
      <c r="O781" s="221"/>
      <c r="P781" s="221"/>
      <c r="Q781" s="306" t="str">
        <f>IF(J781="","",J781*AE783)</f>
        <v/>
      </c>
      <c r="R781" s="306"/>
      <c r="S781" s="306"/>
      <c r="T781" s="522"/>
      <c r="U781" s="448"/>
      <c r="V781" s="229"/>
      <c r="W781" s="229"/>
      <c r="X781" s="520"/>
      <c r="Y781" s="520"/>
      <c r="Z781" s="520"/>
      <c r="AA781" s="520"/>
      <c r="AB781" s="221"/>
      <c r="AC781" s="221"/>
      <c r="AD781" s="221"/>
      <c r="AE781" s="306" t="str">
        <f>IF(X781="","",X781*AE783)</f>
        <v/>
      </c>
      <c r="AF781" s="306"/>
      <c r="AG781" s="306"/>
      <c r="AH781" s="514"/>
    </row>
    <row r="782" spans="1:34" s="23" customFormat="1" ht="15.75" hidden="1" customHeight="1">
      <c r="A782" s="116" t="str">
        <f t="shared" si="116"/>
        <v>×</v>
      </c>
      <c r="B782" s="165"/>
      <c r="C782" s="165"/>
      <c r="D782" s="165"/>
      <c r="G782" s="240"/>
      <c r="H782" s="241"/>
      <c r="I782" s="241"/>
      <c r="J782" s="521"/>
      <c r="K782" s="521"/>
      <c r="L782" s="521"/>
      <c r="M782" s="521"/>
      <c r="N782" s="242"/>
      <c r="O782" s="242"/>
      <c r="P782" s="242"/>
      <c r="Q782" s="513" t="str">
        <f>IF(J782="","",J782*AE783)</f>
        <v/>
      </c>
      <c r="R782" s="513"/>
      <c r="S782" s="513"/>
      <c r="T782" s="523"/>
      <c r="U782" s="507"/>
      <c r="V782" s="241"/>
      <c r="W782" s="241"/>
      <c r="X782" s="521"/>
      <c r="Y782" s="521"/>
      <c r="Z782" s="521"/>
      <c r="AA782" s="521"/>
      <c r="AB782" s="242"/>
      <c r="AC782" s="242"/>
      <c r="AD782" s="242"/>
      <c r="AE782" s="513" t="str">
        <f>IF(X782="","",X782*AE783)</f>
        <v/>
      </c>
      <c r="AF782" s="513"/>
      <c r="AG782" s="513"/>
      <c r="AH782" s="515"/>
    </row>
    <row r="783" spans="1:34" s="23" customFormat="1" ht="15.75" customHeight="1">
      <c r="A783" s="116" t="str">
        <f>IF(液状化L2の有無="","","×")</f>
        <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430</v>
      </c>
      <c r="AD783" s="167" t="s">
        <v>26</v>
      </c>
      <c r="AE783" s="439">
        <f>AE760</f>
        <v>4.7123889803846897</v>
      </c>
      <c r="AF783" s="439"/>
      <c r="AG783" s="439"/>
      <c r="AH783" s="62" t="s">
        <v>566</v>
      </c>
    </row>
    <row r="784" spans="1:34" ht="15.75" customHeight="1">
      <c r="A784" s="121" t="str">
        <f>IF(液状化L2の有無="","","×")</f>
        <v/>
      </c>
      <c r="B784" s="165" t="s">
        <v>588</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62" t="s">
        <v>195</v>
      </c>
      <c r="G790" s="262"/>
      <c r="H790" s="165" t="s">
        <v>26</v>
      </c>
      <c r="I790" s="262" t="s">
        <v>196</v>
      </c>
      <c r="J790" s="262"/>
      <c r="K790" s="165" t="s">
        <v>6</v>
      </c>
      <c r="L790" s="262" t="s">
        <v>197</v>
      </c>
      <c r="M790" s="262"/>
    </row>
    <row r="791" spans="4:13" s="23" customFormat="1" ht="15.75" customHeight="1"/>
    <row r="792" spans="4:13" s="23" customFormat="1" ht="15.75" customHeight="1">
      <c r="G792" s="23" t="s">
        <v>3</v>
      </c>
      <c r="J792" s="414" t="s">
        <v>195</v>
      </c>
      <c r="K792" s="414"/>
      <c r="L792" s="165" t="s">
        <v>2</v>
      </c>
      <c r="M792" s="23" t="s">
        <v>199</v>
      </c>
    </row>
    <row r="793" spans="4:13" s="23" customFormat="1" ht="15.75" customHeight="1">
      <c r="J793" s="414" t="s">
        <v>196</v>
      </c>
      <c r="K793" s="414"/>
      <c r="L793" s="165" t="s">
        <v>2</v>
      </c>
      <c r="M793" s="23" t="s">
        <v>200</v>
      </c>
    </row>
    <row r="794" spans="4:13" s="23" customFormat="1" ht="15.75" customHeight="1">
      <c r="J794" s="414" t="s">
        <v>198</v>
      </c>
      <c r="K794" s="414"/>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62" t="s">
        <v>196</v>
      </c>
      <c r="G799" s="262"/>
      <c r="H799" s="165" t="s">
        <v>26</v>
      </c>
      <c r="I799" s="262" t="s">
        <v>204</v>
      </c>
      <c r="J799" s="262"/>
      <c r="K799" s="165" t="s">
        <v>1</v>
      </c>
      <c r="L799" s="262" t="s">
        <v>205</v>
      </c>
      <c r="M799" s="262"/>
    </row>
    <row r="800" spans="4:13" s="23" customFormat="1" ht="15.75" customHeight="1"/>
    <row r="801" spans="2:64" s="23" customFormat="1" ht="15.75" customHeight="1">
      <c r="G801" s="23" t="s">
        <v>3</v>
      </c>
      <c r="J801" s="414" t="s">
        <v>196</v>
      </c>
      <c r="K801" s="414"/>
      <c r="L801" s="165" t="s">
        <v>2</v>
      </c>
      <c r="M801" s="23" t="s">
        <v>206</v>
      </c>
    </row>
    <row r="802" spans="2:64" s="23" customFormat="1" ht="15.75" customHeight="1">
      <c r="J802" s="414" t="s">
        <v>204</v>
      </c>
      <c r="K802" s="414"/>
      <c r="L802" s="165" t="s">
        <v>2</v>
      </c>
      <c r="M802" s="23" t="s">
        <v>650</v>
      </c>
    </row>
    <row r="803" spans="2:64" s="23" customFormat="1" ht="15.75" customHeight="1">
      <c r="J803" s="178"/>
      <c r="K803" s="178"/>
      <c r="L803" s="165"/>
      <c r="M803" s="23" t="s">
        <v>651</v>
      </c>
    </row>
    <row r="804" spans="2:64" s="23" customFormat="1" ht="15.75" customHeight="1">
      <c r="J804" s="178"/>
      <c r="K804" s="178"/>
      <c r="L804" s="165"/>
      <c r="N804" s="23" t="s">
        <v>207</v>
      </c>
      <c r="S804" s="165" t="s">
        <v>2</v>
      </c>
      <c r="T804" s="262" t="s">
        <v>204</v>
      </c>
      <c r="U804" s="262"/>
      <c r="V804" s="165" t="s">
        <v>26</v>
      </c>
      <c r="W804" s="262" t="s">
        <v>648</v>
      </c>
      <c r="X804" s="262"/>
      <c r="Y804" s="23" t="s">
        <v>211</v>
      </c>
      <c r="Z804" s="262">
        <v>10000</v>
      </c>
      <c r="AA804" s="262"/>
      <c r="AB804" s="23" t="s">
        <v>212</v>
      </c>
    </row>
    <row r="805" spans="2:64" s="23" customFormat="1" ht="15.75" customHeight="1">
      <c r="J805" s="178"/>
      <c r="K805" s="178"/>
      <c r="L805" s="165"/>
      <c r="N805" s="23" t="s">
        <v>208</v>
      </c>
      <c r="S805" s="165" t="s">
        <v>2</v>
      </c>
      <c r="T805" s="262" t="s">
        <v>204</v>
      </c>
      <c r="U805" s="262"/>
      <c r="V805" s="165" t="s">
        <v>26</v>
      </c>
      <c r="W805" s="262" t="s">
        <v>648</v>
      </c>
      <c r="X805" s="262"/>
      <c r="Y805" s="23" t="s">
        <v>211</v>
      </c>
      <c r="Z805" s="262">
        <v>12000</v>
      </c>
      <c r="AA805" s="262"/>
      <c r="AB805" s="23" t="s">
        <v>212</v>
      </c>
    </row>
    <row r="806" spans="2:64" s="23" customFormat="1" ht="15.75" customHeight="1">
      <c r="J806" s="178"/>
      <c r="K806" s="178"/>
      <c r="L806" s="165"/>
      <c r="N806" s="23" t="s">
        <v>209</v>
      </c>
      <c r="O806" s="165" t="s">
        <v>2</v>
      </c>
      <c r="P806" s="23" t="s">
        <v>213</v>
      </c>
    </row>
    <row r="807" spans="2:64" s="23" customFormat="1" ht="15.75" customHeight="1">
      <c r="J807" s="414" t="s">
        <v>205</v>
      </c>
      <c r="K807" s="414"/>
      <c r="L807" s="165" t="s">
        <v>2</v>
      </c>
      <c r="M807" s="23" t="s">
        <v>649</v>
      </c>
    </row>
    <row r="808" spans="2:64" ht="15.75" customHeight="1">
      <c r="F808" s="165"/>
      <c r="M808" s="174" t="s">
        <v>647</v>
      </c>
    </row>
    <row r="809" spans="2:64" ht="15.75" customHeight="1">
      <c r="B809" s="165" t="s">
        <v>588</v>
      </c>
      <c r="F809" s="165"/>
    </row>
    <row r="811" spans="2:64" ht="15.75" customHeight="1">
      <c r="F811" s="262" t="s">
        <v>204</v>
      </c>
      <c r="G811" s="262"/>
      <c r="H811" s="165" t="s">
        <v>26</v>
      </c>
      <c r="I811" s="435">
        <v>0</v>
      </c>
      <c r="J811" s="435"/>
      <c r="K811" s="165" t="s">
        <v>435</v>
      </c>
      <c r="L811" s="177" t="s">
        <v>661</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62">
        <f>I811</f>
        <v>0</v>
      </c>
      <c r="J812" s="262"/>
      <c r="K812" s="165" t="s">
        <v>1</v>
      </c>
      <c r="L812" s="435">
        <v>0</v>
      </c>
      <c r="M812" s="435"/>
    </row>
    <row r="813" spans="2:64" ht="15.75" customHeight="1">
      <c r="H813" s="165" t="s">
        <v>26</v>
      </c>
      <c r="I813" s="262">
        <f>I812*L812</f>
        <v>0</v>
      </c>
      <c r="J813" s="262"/>
      <c r="K813" s="262"/>
      <c r="L813" s="23" t="s">
        <v>212</v>
      </c>
      <c r="O813" s="23" t="s">
        <v>211</v>
      </c>
      <c r="P813" s="435">
        <v>0</v>
      </c>
      <c r="Q813" s="435"/>
      <c r="R813" s="23" t="s">
        <v>212</v>
      </c>
      <c r="T813" s="161"/>
      <c r="U813" s="161"/>
      <c r="V813" s="161"/>
      <c r="W813" s="64"/>
    </row>
    <row r="814" spans="2:64" ht="15.75" customHeight="1">
      <c r="L814" s="53"/>
      <c r="M814" s="53"/>
      <c r="O814" s="176"/>
      <c r="P814" s="176"/>
      <c r="T814" s="161"/>
      <c r="U814" s="161"/>
      <c r="V814" s="161"/>
      <c r="W814" s="64"/>
    </row>
    <row r="815" spans="2:64" ht="15.75" customHeight="1">
      <c r="F815" s="262" t="s">
        <v>196</v>
      </c>
      <c r="G815" s="262"/>
      <c r="H815" s="165" t="s">
        <v>26</v>
      </c>
      <c r="I815" s="262" t="s">
        <v>204</v>
      </c>
      <c r="J815" s="262"/>
      <c r="K815" s="165" t="s">
        <v>1</v>
      </c>
      <c r="L815" s="262" t="s">
        <v>205</v>
      </c>
      <c r="M815" s="262"/>
      <c r="O815" s="176"/>
      <c r="P815" s="176"/>
      <c r="T815" s="161"/>
      <c r="U815" s="161"/>
      <c r="V815" s="161"/>
      <c r="W815" s="64"/>
    </row>
    <row r="816" spans="2:64" ht="15.75" customHeight="1">
      <c r="H816" s="165" t="s">
        <v>26</v>
      </c>
      <c r="I816" s="262">
        <f>MIN(I813,先端qtk上限)</f>
        <v>0</v>
      </c>
      <c r="J816" s="262"/>
      <c r="K816" s="262"/>
      <c r="L816" s="165" t="s">
        <v>1</v>
      </c>
      <c r="M816" s="469">
        <v>0.25</v>
      </c>
      <c r="N816" s="469"/>
      <c r="O816" s="165" t="s">
        <v>1</v>
      </c>
      <c r="P816" s="165" t="s">
        <v>120</v>
      </c>
      <c r="Q816" s="165" t="s">
        <v>1</v>
      </c>
      <c r="R816" s="467">
        <f>杭先端径</f>
        <v>1.5</v>
      </c>
      <c r="S816" s="467"/>
      <c r="T816" s="467"/>
      <c r="U816" s="64" t="s">
        <v>215</v>
      </c>
      <c r="AO816" s="165"/>
      <c r="BK816" s="24"/>
      <c r="BL816" s="24"/>
    </row>
    <row r="817" spans="2:62" ht="15.75" customHeight="1">
      <c r="H817" s="165" t="s">
        <v>26</v>
      </c>
      <c r="I817" s="434">
        <f>I816*M816*PI()*R816^2</f>
        <v>0</v>
      </c>
      <c r="J817" s="434"/>
      <c r="K817" s="434"/>
      <c r="L817" s="23" t="s">
        <v>455</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588</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62" t="s">
        <v>198</v>
      </c>
      <c r="G826" s="262"/>
      <c r="H826" s="165" t="s">
        <v>26</v>
      </c>
      <c r="I826" s="262" t="s">
        <v>219</v>
      </c>
      <c r="J826" s="262"/>
      <c r="K826" s="165" t="s">
        <v>1</v>
      </c>
      <c r="L826" s="262" t="s">
        <v>131</v>
      </c>
      <c r="M826" s="262"/>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62" t="s">
        <v>131</v>
      </c>
      <c r="K828" s="262"/>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62" t="s">
        <v>219</v>
      </c>
      <c r="K829" s="262"/>
      <c r="L829" s="165" t="s">
        <v>2</v>
      </c>
      <c r="M829" s="23" t="s">
        <v>640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24" t="s">
        <v>223</v>
      </c>
      <c r="M831" s="524"/>
      <c r="N831" s="524"/>
      <c r="O831" s="524"/>
      <c r="P831" s="524"/>
      <c r="Q831" s="524"/>
      <c r="R831" s="524"/>
      <c r="S831" s="524"/>
      <c r="T831" s="524"/>
      <c r="U831" s="165" t="s">
        <v>2</v>
      </c>
      <c r="V831" s="262" t="s">
        <v>439</v>
      </c>
      <c r="W831" s="262"/>
      <c r="X831" s="525">
        <v>7</v>
      </c>
      <c r="Y831" s="525"/>
      <c r="Z831" s="524" t="s">
        <v>437</v>
      </c>
      <c r="AA831" s="524"/>
      <c r="AB831" s="435">
        <v>200</v>
      </c>
      <c r="AC831" s="435"/>
      <c r="AD831" s="23" t="s">
        <v>212</v>
      </c>
      <c r="AE831" s="23"/>
      <c r="AF831" s="23"/>
      <c r="AG831" s="23"/>
      <c r="AH831" s="23"/>
      <c r="AI831" s="23"/>
      <c r="AJ831" s="23"/>
      <c r="AK831" s="23"/>
      <c r="AM831" s="24"/>
      <c r="AN831" s="24"/>
      <c r="BI831" s="165"/>
      <c r="BJ831" s="165"/>
    </row>
    <row r="832" spans="2:62" ht="15.75" customHeight="1">
      <c r="G832" s="23"/>
      <c r="H832" s="23"/>
      <c r="I832" s="23"/>
      <c r="L832" s="444" t="s">
        <v>224</v>
      </c>
      <c r="M832" s="444"/>
      <c r="N832" s="444"/>
      <c r="O832" s="444"/>
      <c r="P832" s="444"/>
      <c r="Q832" s="165" t="s">
        <v>2</v>
      </c>
      <c r="R832" s="262" t="s">
        <v>439</v>
      </c>
      <c r="S832" s="262"/>
      <c r="T832" s="435">
        <v>0.7</v>
      </c>
      <c r="U832" s="435"/>
      <c r="V832" s="524" t="s">
        <v>438</v>
      </c>
      <c r="W832" s="524"/>
      <c r="X832" s="435">
        <v>200</v>
      </c>
      <c r="Y832" s="435"/>
      <c r="Z832" s="436" t="s">
        <v>225</v>
      </c>
      <c r="AA832" s="436"/>
      <c r="AB832" s="96">
        <v>10</v>
      </c>
      <c r="AC832" s="524" t="s">
        <v>437</v>
      </c>
      <c r="AD832" s="524"/>
      <c r="AE832" s="435">
        <v>200</v>
      </c>
      <c r="AF832" s="435"/>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588</v>
      </c>
    </row>
    <row r="840" spans="1:36" s="174" customFormat="1" ht="15.75" customHeight="1"/>
    <row r="841" spans="1:36" s="23" customFormat="1" ht="15.75" customHeight="1">
      <c r="F841" s="28" t="s">
        <v>459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56" t="s">
        <v>428</v>
      </c>
      <c r="G842" s="302"/>
      <c r="H842" s="302"/>
      <c r="I842" s="302"/>
      <c r="J842" s="302"/>
      <c r="K842" s="302"/>
      <c r="L842" s="302"/>
      <c r="M842" s="302"/>
      <c r="N842" s="302"/>
      <c r="O842" s="302"/>
      <c r="P842" s="302"/>
      <c r="Q842" s="302"/>
      <c r="R842" s="302"/>
      <c r="S842" s="302"/>
      <c r="T842" s="457"/>
      <c r="U842" s="458" t="s">
        <v>429</v>
      </c>
      <c r="V842" s="258"/>
      <c r="W842" s="258"/>
      <c r="X842" s="258"/>
      <c r="Y842" s="258"/>
      <c r="Z842" s="258"/>
      <c r="AA842" s="258"/>
      <c r="AB842" s="258"/>
      <c r="AC842" s="258"/>
      <c r="AD842" s="258"/>
      <c r="AE842" s="258"/>
      <c r="AF842" s="258"/>
      <c r="AG842" s="258"/>
      <c r="AH842" s="258"/>
      <c r="AI842" s="259"/>
    </row>
    <row r="843" spans="1:36" s="23" customFormat="1" ht="15.75" customHeight="1">
      <c r="F843" s="287" t="s">
        <v>77</v>
      </c>
      <c r="G843" s="288"/>
      <c r="H843" s="291" t="s">
        <v>186</v>
      </c>
      <c r="I843" s="292"/>
      <c r="J843" s="292"/>
      <c r="K843" s="420" t="s">
        <v>230</v>
      </c>
      <c r="L843" s="332"/>
      <c r="M843" s="333"/>
      <c r="N843" s="420" t="s">
        <v>461</v>
      </c>
      <c r="O843" s="332"/>
      <c r="P843" s="333"/>
      <c r="Q843" s="420" t="s">
        <v>233</v>
      </c>
      <c r="R843" s="332"/>
      <c r="S843" s="332"/>
      <c r="T843" s="463"/>
      <c r="U843" s="417" t="s">
        <v>77</v>
      </c>
      <c r="V843" s="246"/>
      <c r="W843" s="452" t="s">
        <v>186</v>
      </c>
      <c r="X843" s="303"/>
      <c r="Y843" s="303"/>
      <c r="Z843" s="453" t="s">
        <v>230</v>
      </c>
      <c r="AA843" s="454"/>
      <c r="AB843" s="455"/>
      <c r="AC843" s="453" t="s">
        <v>461</v>
      </c>
      <c r="AD843" s="454"/>
      <c r="AE843" s="455"/>
      <c r="AF843" s="453" t="s">
        <v>233</v>
      </c>
      <c r="AG843" s="454"/>
      <c r="AH843" s="454"/>
      <c r="AI843" s="454"/>
    </row>
    <row r="844" spans="1:36" s="23" customFormat="1" ht="15.75" customHeight="1">
      <c r="F844" s="289"/>
      <c r="G844" s="290"/>
      <c r="H844" s="293"/>
      <c r="I844" s="293"/>
      <c r="J844" s="293"/>
      <c r="K844" s="421"/>
      <c r="L844" s="335"/>
      <c r="M844" s="287"/>
      <c r="N844" s="421"/>
      <c r="O844" s="335"/>
      <c r="P844" s="287"/>
      <c r="Q844" s="421"/>
      <c r="R844" s="335"/>
      <c r="S844" s="335"/>
      <c r="T844" s="464"/>
      <c r="U844" s="459"/>
      <c r="V844" s="290"/>
      <c r="W844" s="293"/>
      <c r="X844" s="293"/>
      <c r="Y844" s="293"/>
      <c r="Z844" s="421"/>
      <c r="AA844" s="335"/>
      <c r="AB844" s="287"/>
      <c r="AC844" s="421"/>
      <c r="AD844" s="335"/>
      <c r="AE844" s="287"/>
      <c r="AF844" s="421"/>
      <c r="AG844" s="335"/>
      <c r="AH844" s="335"/>
      <c r="AI844" s="335"/>
    </row>
    <row r="845" spans="1:36" s="23" customFormat="1" ht="15.75" customHeight="1">
      <c r="A845" s="180" t="str">
        <f t="shared" ref="A845:A860" si="117">IF(LEN(F845)+LEN(U845)=0,"×","")</f>
        <v/>
      </c>
      <c r="B845" s="165"/>
      <c r="F845" s="247">
        <v>2</v>
      </c>
      <c r="G845" s="223"/>
      <c r="H845" s="224">
        <v>0.33000001311302185</v>
      </c>
      <c r="I845" s="224"/>
      <c r="J845" s="224"/>
      <c r="K845" s="429" t="s">
        <v>406</v>
      </c>
      <c r="L845" s="430"/>
      <c r="M845" s="247"/>
      <c r="N845" s="431">
        <v>0</v>
      </c>
      <c r="O845" s="431"/>
      <c r="P845" s="431"/>
      <c r="Q845" s="432">
        <f>IF(N845="","",N845*H845*AE862)</f>
        <v>0</v>
      </c>
      <c r="R845" s="433"/>
      <c r="S845" s="433"/>
      <c r="T845" s="465"/>
      <c r="U845" s="447">
        <v>2</v>
      </c>
      <c r="V845" s="223"/>
      <c r="W845" s="224">
        <v>0.33000001311302185</v>
      </c>
      <c r="X845" s="224"/>
      <c r="Y845" s="224"/>
      <c r="Z845" s="429" t="s">
        <v>406</v>
      </c>
      <c r="AA845" s="430"/>
      <c r="AB845" s="247"/>
      <c r="AC845" s="431">
        <v>0</v>
      </c>
      <c r="AD845" s="431"/>
      <c r="AE845" s="431"/>
      <c r="AF845" s="432">
        <f>IF(AC845="","",AC845*W845*AE862)</f>
        <v>0</v>
      </c>
      <c r="AG845" s="433"/>
      <c r="AH845" s="433"/>
      <c r="AI845" s="433"/>
    </row>
    <row r="846" spans="1:36" s="23" customFormat="1" ht="15.75" customHeight="1">
      <c r="A846" s="180" t="str">
        <f t="shared" si="117"/>
        <v/>
      </c>
      <c r="B846" s="165"/>
      <c r="F846" s="239">
        <v>3</v>
      </c>
      <c r="G846" s="229"/>
      <c r="H846" s="221">
        <v>1.5</v>
      </c>
      <c r="I846" s="221"/>
      <c r="J846" s="221"/>
      <c r="K846" s="460" t="s">
        <v>463</v>
      </c>
      <c r="L846" s="461"/>
      <c r="M846" s="239"/>
      <c r="N846" s="462">
        <v>0</v>
      </c>
      <c r="O846" s="462"/>
      <c r="P846" s="462"/>
      <c r="Q846" s="449">
        <f>IF(N846="","",N846*H846*AE862)</f>
        <v>0</v>
      </c>
      <c r="R846" s="450"/>
      <c r="S846" s="450"/>
      <c r="T846" s="451"/>
      <c r="U846" s="448">
        <v>3</v>
      </c>
      <c r="V846" s="229"/>
      <c r="W846" s="221">
        <v>1.5</v>
      </c>
      <c r="X846" s="221"/>
      <c r="Y846" s="221"/>
      <c r="Z846" s="460" t="s">
        <v>463</v>
      </c>
      <c r="AA846" s="461"/>
      <c r="AB846" s="239"/>
      <c r="AC846" s="462">
        <v>0</v>
      </c>
      <c r="AD846" s="462"/>
      <c r="AE846" s="462"/>
      <c r="AF846" s="449">
        <f>IF(AC846="","",AC846*W846*AE862)</f>
        <v>0</v>
      </c>
      <c r="AG846" s="450"/>
      <c r="AH846" s="450"/>
      <c r="AI846" s="450"/>
    </row>
    <row r="847" spans="1:36" s="23" customFormat="1" ht="15.75" customHeight="1">
      <c r="A847" s="180" t="str">
        <f t="shared" si="117"/>
        <v/>
      </c>
      <c r="B847" s="165"/>
      <c r="F847" s="239">
        <v>4</v>
      </c>
      <c r="G847" s="229"/>
      <c r="H847" s="221">
        <v>6.5500001907348633</v>
      </c>
      <c r="I847" s="221"/>
      <c r="J847" s="221"/>
      <c r="K847" s="460" t="s">
        <v>463</v>
      </c>
      <c r="L847" s="461"/>
      <c r="M847" s="239"/>
      <c r="N847" s="462">
        <v>22.7</v>
      </c>
      <c r="O847" s="462"/>
      <c r="P847" s="462"/>
      <c r="Q847" s="449">
        <f>IF(N847="","",N847*H847*AE862)</f>
        <v>700.66157595164043</v>
      </c>
      <c r="R847" s="450"/>
      <c r="S847" s="450"/>
      <c r="T847" s="451"/>
      <c r="U847" s="448">
        <v>4</v>
      </c>
      <c r="V847" s="229"/>
      <c r="W847" s="221">
        <v>6.5500001907348633</v>
      </c>
      <c r="X847" s="221"/>
      <c r="Y847" s="221"/>
      <c r="Z847" s="460" t="s">
        <v>463</v>
      </c>
      <c r="AA847" s="461"/>
      <c r="AB847" s="239"/>
      <c r="AC847" s="462">
        <v>22.7</v>
      </c>
      <c r="AD847" s="462"/>
      <c r="AE847" s="462"/>
      <c r="AF847" s="449">
        <f>IF(AC847="","",AC847*W847*AE862)</f>
        <v>700.66157595164043</v>
      </c>
      <c r="AG847" s="450"/>
      <c r="AH847" s="450"/>
      <c r="AI847" s="450"/>
    </row>
    <row r="848" spans="1:36" s="23" customFormat="1" ht="15.75" customHeight="1">
      <c r="A848" s="180" t="str">
        <f t="shared" si="117"/>
        <v/>
      </c>
      <c r="B848" s="165"/>
      <c r="F848" s="239">
        <v>5</v>
      </c>
      <c r="G848" s="229"/>
      <c r="H848" s="221">
        <v>3.4500000476837158</v>
      </c>
      <c r="I848" s="221"/>
      <c r="J848" s="221"/>
      <c r="K848" s="460" t="s">
        <v>463</v>
      </c>
      <c r="L848" s="461"/>
      <c r="M848" s="239"/>
      <c r="N848" s="462">
        <v>37.200000000000003</v>
      </c>
      <c r="O848" s="462"/>
      <c r="P848" s="462"/>
      <c r="Q848" s="449">
        <f>IF(N848="","",N848*H848*AE862)</f>
        <v>604.78801010156803</v>
      </c>
      <c r="R848" s="450"/>
      <c r="S848" s="450"/>
      <c r="T848" s="451"/>
      <c r="U848" s="448">
        <v>5</v>
      </c>
      <c r="V848" s="229"/>
      <c r="W848" s="221">
        <v>3.4500000476837158</v>
      </c>
      <c r="X848" s="221"/>
      <c r="Y848" s="221"/>
      <c r="Z848" s="460" t="s">
        <v>463</v>
      </c>
      <c r="AA848" s="461"/>
      <c r="AB848" s="239"/>
      <c r="AC848" s="462">
        <v>37.200000000000003</v>
      </c>
      <c r="AD848" s="462"/>
      <c r="AE848" s="462"/>
      <c r="AF848" s="449">
        <f>IF(AC848="","",AC848*W848*AE862)</f>
        <v>604.78801010156803</v>
      </c>
      <c r="AG848" s="450"/>
      <c r="AH848" s="450"/>
      <c r="AI848" s="450"/>
    </row>
    <row r="849" spans="1:38" s="23" customFormat="1" ht="15.75" customHeight="1">
      <c r="A849" s="180" t="str">
        <f t="shared" si="117"/>
        <v/>
      </c>
      <c r="B849" s="165"/>
      <c r="F849" s="239">
        <v>6</v>
      </c>
      <c r="G849" s="229"/>
      <c r="H849" s="221">
        <v>2.3499999046325684</v>
      </c>
      <c r="I849" s="221"/>
      <c r="J849" s="221"/>
      <c r="K849" s="460" t="s">
        <v>463</v>
      </c>
      <c r="L849" s="461"/>
      <c r="M849" s="239"/>
      <c r="N849" s="462">
        <v>60.4</v>
      </c>
      <c r="O849" s="462"/>
      <c r="P849" s="462"/>
      <c r="Q849" s="449">
        <f>IF(N849="","",N849*H849*AE862)</f>
        <v>668.87646473153347</v>
      </c>
      <c r="R849" s="450"/>
      <c r="S849" s="450"/>
      <c r="T849" s="451"/>
      <c r="U849" s="448">
        <v>6</v>
      </c>
      <c r="V849" s="229"/>
      <c r="W849" s="221">
        <v>2.3499999046325684</v>
      </c>
      <c r="X849" s="221"/>
      <c r="Y849" s="221"/>
      <c r="Z849" s="460" t="s">
        <v>463</v>
      </c>
      <c r="AA849" s="461"/>
      <c r="AB849" s="239"/>
      <c r="AC849" s="462">
        <v>60.4</v>
      </c>
      <c r="AD849" s="462"/>
      <c r="AE849" s="462"/>
      <c r="AF849" s="449">
        <f>IF(AC849="","",AC849*W849*AE862)</f>
        <v>668.87646473153347</v>
      </c>
      <c r="AG849" s="450"/>
      <c r="AH849" s="450"/>
      <c r="AI849" s="450"/>
    </row>
    <row r="850" spans="1:38" s="23" customFormat="1" ht="15.75" customHeight="1">
      <c r="A850" s="180" t="str">
        <f t="shared" si="117"/>
        <v/>
      </c>
      <c r="B850" s="165"/>
      <c r="F850" s="239">
        <v>7</v>
      </c>
      <c r="G850" s="229"/>
      <c r="H850" s="221">
        <v>8.6000003814697266</v>
      </c>
      <c r="I850" s="221"/>
      <c r="J850" s="221"/>
      <c r="K850" s="460" t="s">
        <v>406</v>
      </c>
      <c r="L850" s="461"/>
      <c r="M850" s="239"/>
      <c r="N850" s="462">
        <v>200</v>
      </c>
      <c r="O850" s="462"/>
      <c r="P850" s="462"/>
      <c r="Q850" s="449">
        <f>IF(N850="","",N850*H850*AE862)</f>
        <v>8105.3094057884136</v>
      </c>
      <c r="R850" s="450"/>
      <c r="S850" s="450"/>
      <c r="T850" s="451"/>
      <c r="U850" s="448">
        <v>7</v>
      </c>
      <c r="V850" s="229"/>
      <c r="W850" s="221">
        <v>8.6000003814697266</v>
      </c>
      <c r="X850" s="221"/>
      <c r="Y850" s="221"/>
      <c r="Z850" s="460" t="s">
        <v>406</v>
      </c>
      <c r="AA850" s="461"/>
      <c r="AB850" s="239"/>
      <c r="AC850" s="462">
        <v>200</v>
      </c>
      <c r="AD850" s="462"/>
      <c r="AE850" s="462"/>
      <c r="AF850" s="449">
        <f>IF(AC850="","",AC850*W850*AE862)</f>
        <v>8105.3094057884136</v>
      </c>
      <c r="AG850" s="450"/>
      <c r="AH850" s="450"/>
      <c r="AI850" s="450"/>
    </row>
    <row r="851" spans="1:38" s="23" customFormat="1" ht="15.75" customHeight="1">
      <c r="A851" s="180" t="str">
        <f t="shared" si="117"/>
        <v/>
      </c>
      <c r="B851" s="165"/>
      <c r="F851" s="239">
        <v>8</v>
      </c>
      <c r="G851" s="229"/>
      <c r="H851" s="221">
        <v>2.2000000476837158</v>
      </c>
      <c r="I851" s="221"/>
      <c r="J851" s="221"/>
      <c r="K851" s="460" t="s">
        <v>463</v>
      </c>
      <c r="L851" s="461"/>
      <c r="M851" s="239"/>
      <c r="N851" s="462">
        <v>59.3</v>
      </c>
      <c r="O851" s="462"/>
      <c r="P851" s="462"/>
      <c r="Q851" s="449">
        <f>IF(N851="","",N851*H851*AE862)</f>
        <v>614.7782797059466</v>
      </c>
      <c r="R851" s="450"/>
      <c r="S851" s="450"/>
      <c r="T851" s="451"/>
      <c r="U851" s="448">
        <v>8</v>
      </c>
      <c r="V851" s="229"/>
      <c r="W851" s="221">
        <v>2.2000000476837158</v>
      </c>
      <c r="X851" s="221"/>
      <c r="Y851" s="221"/>
      <c r="Z851" s="460" t="s">
        <v>463</v>
      </c>
      <c r="AA851" s="461"/>
      <c r="AB851" s="239"/>
      <c r="AC851" s="462">
        <v>59.3</v>
      </c>
      <c r="AD851" s="462"/>
      <c r="AE851" s="462"/>
      <c r="AF851" s="449">
        <f>IF(AC851="","",AC851*W851*AE862)</f>
        <v>614.7782797059466</v>
      </c>
      <c r="AG851" s="450"/>
      <c r="AH851" s="450"/>
      <c r="AI851" s="450"/>
    </row>
    <row r="852" spans="1:38" s="23" customFormat="1" ht="15.75" customHeight="1">
      <c r="A852" s="180" t="str">
        <f t="shared" si="117"/>
        <v/>
      </c>
      <c r="B852" s="165"/>
      <c r="F852" s="239">
        <v>9</v>
      </c>
      <c r="G852" s="229"/>
      <c r="H852" s="221">
        <v>1.5</v>
      </c>
      <c r="I852" s="221"/>
      <c r="J852" s="221"/>
      <c r="K852" s="460" t="s">
        <v>406</v>
      </c>
      <c r="L852" s="461"/>
      <c r="M852" s="239"/>
      <c r="N852" s="462">
        <v>147</v>
      </c>
      <c r="O852" s="462"/>
      <c r="P852" s="462"/>
      <c r="Q852" s="449">
        <f>IF(N852="","",N852*H852*AE862)</f>
        <v>1039.081770174824</v>
      </c>
      <c r="R852" s="450"/>
      <c r="S852" s="450"/>
      <c r="T852" s="451"/>
      <c r="U852" s="448">
        <v>9</v>
      </c>
      <c r="V852" s="229"/>
      <c r="W852" s="221">
        <v>1.5</v>
      </c>
      <c r="X852" s="221"/>
      <c r="Y852" s="221"/>
      <c r="Z852" s="460" t="s">
        <v>406</v>
      </c>
      <c r="AA852" s="461"/>
      <c r="AB852" s="239"/>
      <c r="AC852" s="462">
        <v>147</v>
      </c>
      <c r="AD852" s="462"/>
      <c r="AE852" s="462"/>
      <c r="AF852" s="449">
        <f>IF(AC852="","",AC852*W852*AE862)</f>
        <v>1039.081770174824</v>
      </c>
      <c r="AG852" s="450"/>
      <c r="AH852" s="450"/>
      <c r="AI852" s="450"/>
    </row>
    <row r="853" spans="1:38" s="23" customFormat="1" ht="15.75" customHeight="1">
      <c r="A853" s="180" t="str">
        <f t="shared" si="117"/>
        <v/>
      </c>
      <c r="B853" s="165"/>
      <c r="F853" s="239">
        <v>10</v>
      </c>
      <c r="G853" s="229"/>
      <c r="H853" s="221">
        <v>3.8499999046325684</v>
      </c>
      <c r="I853" s="221"/>
      <c r="J853" s="221"/>
      <c r="K853" s="460" t="s">
        <v>463</v>
      </c>
      <c r="L853" s="461"/>
      <c r="M853" s="239"/>
      <c r="N853" s="462">
        <v>60.1</v>
      </c>
      <c r="O853" s="462"/>
      <c r="P853" s="462"/>
      <c r="Q853" s="449">
        <f>IF(N853="","",N853*H853*AE862)</f>
        <v>1090.3760972168645</v>
      </c>
      <c r="R853" s="450"/>
      <c r="S853" s="450"/>
      <c r="T853" s="451"/>
      <c r="U853" s="448">
        <v>10</v>
      </c>
      <c r="V853" s="229"/>
      <c r="W853" s="221">
        <v>3.8499999046325684</v>
      </c>
      <c r="X853" s="221"/>
      <c r="Y853" s="221"/>
      <c r="Z853" s="460" t="s">
        <v>463</v>
      </c>
      <c r="AA853" s="461"/>
      <c r="AB853" s="239"/>
      <c r="AC853" s="462">
        <v>60.1</v>
      </c>
      <c r="AD853" s="462"/>
      <c r="AE853" s="462"/>
      <c r="AF853" s="449">
        <f>IF(AC853="","",AC853*W853*AE862)</f>
        <v>1090.3760972168645</v>
      </c>
      <c r="AG853" s="450"/>
      <c r="AH853" s="450"/>
      <c r="AI853" s="450"/>
    </row>
    <row r="854" spans="1:38" s="23" customFormat="1" ht="15.75" customHeight="1">
      <c r="A854" s="180" t="str">
        <f t="shared" si="117"/>
        <v/>
      </c>
      <c r="B854" s="165"/>
      <c r="F854" s="239">
        <v>11</v>
      </c>
      <c r="G854" s="229"/>
      <c r="H854" s="221">
        <v>2.4000000953674316</v>
      </c>
      <c r="I854" s="221"/>
      <c r="J854" s="221"/>
      <c r="K854" s="460" t="s">
        <v>406</v>
      </c>
      <c r="L854" s="461"/>
      <c r="M854" s="239"/>
      <c r="N854" s="462">
        <v>196</v>
      </c>
      <c r="O854" s="462"/>
      <c r="P854" s="462"/>
      <c r="Q854" s="449">
        <f>IF(N854="","",N854*H854*AE862)</f>
        <v>2216.7078644570111</v>
      </c>
      <c r="R854" s="450"/>
      <c r="S854" s="450"/>
      <c r="T854" s="451"/>
      <c r="U854" s="448">
        <v>11</v>
      </c>
      <c r="V854" s="229"/>
      <c r="W854" s="221">
        <v>2.4000000953674316</v>
      </c>
      <c r="X854" s="221"/>
      <c r="Y854" s="221"/>
      <c r="Z854" s="460" t="s">
        <v>406</v>
      </c>
      <c r="AA854" s="461"/>
      <c r="AB854" s="239"/>
      <c r="AC854" s="462">
        <v>196</v>
      </c>
      <c r="AD854" s="462"/>
      <c r="AE854" s="462"/>
      <c r="AF854" s="449">
        <f>IF(AC854="","",AC854*W854*AE862)</f>
        <v>2216.7078644570111</v>
      </c>
      <c r="AG854" s="450"/>
      <c r="AH854" s="450"/>
      <c r="AI854" s="450"/>
    </row>
    <row r="855" spans="1:38" s="23" customFormat="1" ht="15.75" customHeight="1">
      <c r="A855" s="180" t="str">
        <f t="shared" si="117"/>
        <v/>
      </c>
      <c r="B855" s="165"/>
      <c r="F855" s="239">
        <v>12</v>
      </c>
      <c r="G855" s="229"/>
      <c r="H855" s="221">
        <v>0.76999998092651367</v>
      </c>
      <c r="I855" s="221"/>
      <c r="J855" s="221"/>
      <c r="K855" s="460" t="s">
        <v>463</v>
      </c>
      <c r="L855" s="461"/>
      <c r="M855" s="239"/>
      <c r="N855" s="462">
        <v>60.1</v>
      </c>
      <c r="O855" s="462"/>
      <c r="P855" s="462"/>
      <c r="Q855" s="449">
        <f>IF(N855="","",N855*H855*AE862)</f>
        <v>218.0752194433729</v>
      </c>
      <c r="R855" s="450"/>
      <c r="S855" s="450"/>
      <c r="T855" s="451"/>
      <c r="U855" s="448">
        <v>12</v>
      </c>
      <c r="V855" s="229"/>
      <c r="W855" s="221">
        <v>2.2699999809265137</v>
      </c>
      <c r="X855" s="221"/>
      <c r="Y855" s="221"/>
      <c r="Z855" s="460" t="s">
        <v>463</v>
      </c>
      <c r="AA855" s="461"/>
      <c r="AB855" s="239"/>
      <c r="AC855" s="462">
        <v>60.1</v>
      </c>
      <c r="AD855" s="462"/>
      <c r="AE855" s="462"/>
      <c r="AF855" s="449">
        <f>IF(AC855="","",AC855*W855*AE862)</f>
        <v>642.89708602505266</v>
      </c>
      <c r="AG855" s="450"/>
      <c r="AH855" s="450"/>
      <c r="AI855" s="450"/>
    </row>
    <row r="856" spans="1:38" s="23" customFormat="1" ht="15.75" customHeight="1">
      <c r="A856" s="180" t="str">
        <f t="shared" si="117"/>
        <v/>
      </c>
      <c r="B856" s="165"/>
      <c r="F856" s="239">
        <v>12</v>
      </c>
      <c r="G856" s="229"/>
      <c r="H856" s="221">
        <v>1.5</v>
      </c>
      <c r="I856" s="221"/>
      <c r="J856" s="221"/>
      <c r="K856" s="460" t="s">
        <v>463</v>
      </c>
      <c r="L856" s="461"/>
      <c r="M856" s="239"/>
      <c r="N856" s="462">
        <v>0</v>
      </c>
      <c r="O856" s="462"/>
      <c r="P856" s="462"/>
      <c r="Q856" s="449">
        <f>IF(N856="","",N856*H856*AE862)</f>
        <v>0</v>
      </c>
      <c r="R856" s="450"/>
      <c r="S856" s="450"/>
      <c r="T856" s="451"/>
      <c r="U856" s="448"/>
      <c r="V856" s="229"/>
      <c r="W856" s="221"/>
      <c r="X856" s="221"/>
      <c r="Y856" s="221"/>
      <c r="Z856" s="460"/>
      <c r="AA856" s="461"/>
      <c r="AB856" s="239"/>
      <c r="AC856" s="462"/>
      <c r="AD856" s="462"/>
      <c r="AE856" s="462"/>
      <c r="AF856" s="449" t="str">
        <f>IF(AC856="","",AC856*W856*AE862)</f>
        <v/>
      </c>
      <c r="AG856" s="450"/>
      <c r="AH856" s="450"/>
      <c r="AI856" s="450"/>
    </row>
    <row r="857" spans="1:38" s="23" customFormat="1" ht="15.75" hidden="1" customHeight="1">
      <c r="A857" s="180" t="str">
        <f t="shared" si="117"/>
        <v>×</v>
      </c>
      <c r="B857" s="165"/>
      <c r="F857" s="239"/>
      <c r="G857" s="229"/>
      <c r="H857" s="221"/>
      <c r="I857" s="221"/>
      <c r="J857" s="221"/>
      <c r="K857" s="460"/>
      <c r="L857" s="461"/>
      <c r="M857" s="239"/>
      <c r="N857" s="462"/>
      <c r="O857" s="462"/>
      <c r="P857" s="462"/>
      <c r="Q857" s="449" t="str">
        <f>IF(N857="","",N857*H857*AE862)</f>
        <v/>
      </c>
      <c r="R857" s="450"/>
      <c r="S857" s="450"/>
      <c r="T857" s="451"/>
      <c r="U857" s="448"/>
      <c r="V857" s="229"/>
      <c r="W857" s="221"/>
      <c r="X857" s="221"/>
      <c r="Y857" s="221"/>
      <c r="Z857" s="460"/>
      <c r="AA857" s="461"/>
      <c r="AB857" s="239"/>
      <c r="AC857" s="462"/>
      <c r="AD857" s="462"/>
      <c r="AE857" s="462"/>
      <c r="AF857" s="449" t="str">
        <f>IF(AC857="","",AC857*W857*AE862)</f>
        <v/>
      </c>
      <c r="AG857" s="450"/>
      <c r="AH857" s="450"/>
      <c r="AI857" s="450"/>
    </row>
    <row r="858" spans="1:38" s="23" customFormat="1" ht="15.75" hidden="1" customHeight="1">
      <c r="A858" s="180" t="str">
        <f t="shared" si="117"/>
        <v>×</v>
      </c>
      <c r="B858" s="165"/>
      <c r="F858" s="239"/>
      <c r="G858" s="229"/>
      <c r="H858" s="221"/>
      <c r="I858" s="221"/>
      <c r="J858" s="221"/>
      <c r="K858" s="460"/>
      <c r="L858" s="461"/>
      <c r="M858" s="239"/>
      <c r="N858" s="462"/>
      <c r="O858" s="462"/>
      <c r="P858" s="462"/>
      <c r="Q858" s="449" t="str">
        <f>IF(N858="","",N858*H858*AE862)</f>
        <v/>
      </c>
      <c r="R858" s="450"/>
      <c r="S858" s="450"/>
      <c r="T858" s="451"/>
      <c r="U858" s="448"/>
      <c r="V858" s="229"/>
      <c r="W858" s="221"/>
      <c r="X858" s="221"/>
      <c r="Y858" s="221"/>
      <c r="Z858" s="460"/>
      <c r="AA858" s="461"/>
      <c r="AB858" s="239"/>
      <c r="AC858" s="462"/>
      <c r="AD858" s="462"/>
      <c r="AE858" s="462"/>
      <c r="AF858" s="449" t="str">
        <f>IF(AC858="","",AC858*W858*AE862)</f>
        <v/>
      </c>
      <c r="AG858" s="450"/>
      <c r="AH858" s="450"/>
      <c r="AI858" s="450"/>
    </row>
    <row r="859" spans="1:38" s="23" customFormat="1" ht="15.75" hidden="1" customHeight="1">
      <c r="A859" s="180" t="str">
        <f t="shared" si="117"/>
        <v>×</v>
      </c>
      <c r="B859" s="165"/>
      <c r="F859" s="239"/>
      <c r="G859" s="229"/>
      <c r="H859" s="221"/>
      <c r="I859" s="221"/>
      <c r="J859" s="221"/>
      <c r="K859" s="460"/>
      <c r="L859" s="461"/>
      <c r="M859" s="239"/>
      <c r="N859" s="462"/>
      <c r="O859" s="462"/>
      <c r="P859" s="462"/>
      <c r="Q859" s="449" t="str">
        <f>IF(N859="","",N859*H859*AE862)</f>
        <v/>
      </c>
      <c r="R859" s="450"/>
      <c r="S859" s="450"/>
      <c r="T859" s="451"/>
      <c r="U859" s="448"/>
      <c r="V859" s="229"/>
      <c r="W859" s="221"/>
      <c r="X859" s="221"/>
      <c r="Y859" s="221"/>
      <c r="Z859" s="460"/>
      <c r="AA859" s="461"/>
      <c r="AB859" s="239"/>
      <c r="AC859" s="462"/>
      <c r="AD859" s="462"/>
      <c r="AE859" s="462"/>
      <c r="AF859" s="449" t="str">
        <f>IF(AC859="","",AC859*W859*AE862)</f>
        <v/>
      </c>
      <c r="AG859" s="450"/>
      <c r="AH859" s="450"/>
      <c r="AI859" s="450"/>
    </row>
    <row r="860" spans="1:38" s="23" customFormat="1" ht="15.75" hidden="1" customHeight="1">
      <c r="A860" s="180" t="str">
        <f t="shared" si="117"/>
        <v>×</v>
      </c>
      <c r="B860" s="165"/>
      <c r="F860" s="239"/>
      <c r="G860" s="229"/>
      <c r="H860" s="221"/>
      <c r="I860" s="221"/>
      <c r="J860" s="221"/>
      <c r="K860" s="460"/>
      <c r="L860" s="461"/>
      <c r="M860" s="239"/>
      <c r="N860" s="462"/>
      <c r="O860" s="462"/>
      <c r="P860" s="462"/>
      <c r="Q860" s="449" t="str">
        <f>IF(N860="","",N860*H860*AE862)</f>
        <v/>
      </c>
      <c r="R860" s="450"/>
      <c r="S860" s="450"/>
      <c r="T860" s="451"/>
      <c r="U860" s="448"/>
      <c r="V860" s="229"/>
      <c r="W860" s="221"/>
      <c r="X860" s="221"/>
      <c r="Y860" s="221"/>
      <c r="Z860" s="460"/>
      <c r="AA860" s="461"/>
      <c r="AB860" s="239"/>
      <c r="AC860" s="462"/>
      <c r="AD860" s="462"/>
      <c r="AE860" s="462"/>
      <c r="AF860" s="449" t="str">
        <f>IF(AC860="","",AC860*W860*AE862)</f>
        <v/>
      </c>
      <c r="AG860" s="450"/>
      <c r="AH860" s="450"/>
      <c r="AI860" s="450"/>
    </row>
    <row r="861" spans="1:38" s="23" customFormat="1" ht="15.75" customHeight="1">
      <c r="A861" s="165"/>
      <c r="B861" s="165"/>
      <c r="F861" s="269" t="s">
        <v>462</v>
      </c>
      <c r="G861" s="270"/>
      <c r="H861" s="526">
        <f>ROUND(SUM(Q845:T860),1)</f>
        <v>15258.7</v>
      </c>
      <c r="I861" s="527"/>
      <c r="J861" s="527"/>
      <c r="K861" s="527"/>
      <c r="L861" s="527"/>
      <c r="M861" s="527"/>
      <c r="N861" s="527"/>
      <c r="O861" s="527"/>
      <c r="P861" s="527"/>
      <c r="Q861" s="527"/>
      <c r="R861" s="527"/>
      <c r="S861" s="527"/>
      <c r="T861" s="528"/>
      <c r="U861" s="509" t="s">
        <v>462</v>
      </c>
      <c r="V861" s="270"/>
      <c r="W861" s="526">
        <f>ROUND(SUM(AF845:AI860),1)</f>
        <v>15683.5</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178" t="s">
        <v>124</v>
      </c>
      <c r="AC862" s="23" t="s">
        <v>430</v>
      </c>
      <c r="AD862" s="165" t="s">
        <v>26</v>
      </c>
      <c r="AE862" s="325">
        <f>AE783</f>
        <v>4.7123889803846897</v>
      </c>
      <c r="AF862" s="325"/>
      <c r="AG862" s="325"/>
      <c r="AH862" s="160" t="s">
        <v>427</v>
      </c>
      <c r="AI862" s="165" t="s">
        <v>154</v>
      </c>
    </row>
    <row r="863" spans="1:38" s="23" customFormat="1" ht="15.75" customHeight="1">
      <c r="B863" s="165" t="s">
        <v>588</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6" t="s">
        <v>428</v>
      </c>
      <c r="G866" s="302"/>
      <c r="H866" s="302"/>
      <c r="I866" s="302"/>
      <c r="J866" s="302"/>
      <c r="K866" s="302"/>
      <c r="L866" s="302"/>
      <c r="M866" s="302"/>
      <c r="N866" s="302"/>
      <c r="O866" s="302"/>
      <c r="P866" s="302"/>
      <c r="Q866" s="302"/>
      <c r="R866" s="302"/>
      <c r="S866" s="302"/>
      <c r="T866" s="457"/>
      <c r="U866" s="458" t="s">
        <v>429</v>
      </c>
      <c r="V866" s="258"/>
      <c r="W866" s="258"/>
      <c r="X866" s="258"/>
      <c r="Y866" s="258"/>
      <c r="Z866" s="258"/>
      <c r="AA866" s="258"/>
      <c r="AB866" s="258"/>
      <c r="AC866" s="258"/>
      <c r="AD866" s="258"/>
      <c r="AE866" s="258"/>
      <c r="AF866" s="258"/>
      <c r="AG866" s="258"/>
      <c r="AH866" s="258"/>
      <c r="AI866" s="259"/>
    </row>
    <row r="867" spans="1:36" s="23" customFormat="1" ht="15.75" customHeight="1">
      <c r="F867" s="287" t="s">
        <v>77</v>
      </c>
      <c r="G867" s="288"/>
      <c r="H867" s="291" t="s">
        <v>186</v>
      </c>
      <c r="I867" s="292"/>
      <c r="J867" s="292"/>
      <c r="K867" s="420" t="s">
        <v>230</v>
      </c>
      <c r="L867" s="332"/>
      <c r="M867" s="333"/>
      <c r="N867" s="420" t="s">
        <v>461</v>
      </c>
      <c r="O867" s="332"/>
      <c r="P867" s="333"/>
      <c r="Q867" s="420" t="s">
        <v>233</v>
      </c>
      <c r="R867" s="332"/>
      <c r="S867" s="332"/>
      <c r="T867" s="463"/>
      <c r="U867" s="417" t="s">
        <v>77</v>
      </c>
      <c r="V867" s="246"/>
      <c r="W867" s="452" t="s">
        <v>186</v>
      </c>
      <c r="X867" s="303"/>
      <c r="Y867" s="303"/>
      <c r="Z867" s="453" t="s">
        <v>230</v>
      </c>
      <c r="AA867" s="454"/>
      <c r="AB867" s="455"/>
      <c r="AC867" s="453" t="s">
        <v>461</v>
      </c>
      <c r="AD867" s="454"/>
      <c r="AE867" s="455"/>
      <c r="AF867" s="453" t="s">
        <v>233</v>
      </c>
      <c r="AG867" s="454"/>
      <c r="AH867" s="454"/>
      <c r="AI867" s="454"/>
    </row>
    <row r="868" spans="1:36" s="23" customFormat="1" ht="15.75" customHeight="1">
      <c r="F868" s="289"/>
      <c r="G868" s="290"/>
      <c r="H868" s="293"/>
      <c r="I868" s="293"/>
      <c r="J868" s="293"/>
      <c r="K868" s="421"/>
      <c r="L868" s="335"/>
      <c r="M868" s="287"/>
      <c r="N868" s="421"/>
      <c r="O868" s="335"/>
      <c r="P868" s="287"/>
      <c r="Q868" s="421"/>
      <c r="R868" s="335"/>
      <c r="S868" s="335"/>
      <c r="T868" s="464"/>
      <c r="U868" s="459"/>
      <c r="V868" s="290"/>
      <c r="W868" s="293"/>
      <c r="X868" s="293"/>
      <c r="Y868" s="293"/>
      <c r="Z868" s="421"/>
      <c r="AA868" s="335"/>
      <c r="AB868" s="287"/>
      <c r="AC868" s="421"/>
      <c r="AD868" s="335"/>
      <c r="AE868" s="287"/>
      <c r="AF868" s="421"/>
      <c r="AG868" s="335"/>
      <c r="AH868" s="335"/>
      <c r="AI868" s="335"/>
    </row>
    <row r="869" spans="1:36" s="23" customFormat="1" ht="15.75" customHeight="1">
      <c r="A869" s="180" t="str">
        <f t="shared" ref="A869:A884" si="118">IF(LEN(F869)+LEN(U869)=0,"×","")</f>
        <v/>
      </c>
      <c r="B869" s="165"/>
      <c r="F869" s="247">
        <v>2</v>
      </c>
      <c r="G869" s="223"/>
      <c r="H869" s="224">
        <v>0.33000001311302185</v>
      </c>
      <c r="I869" s="224"/>
      <c r="J869" s="224"/>
      <c r="K869" s="429" t="s">
        <v>406</v>
      </c>
      <c r="L869" s="430"/>
      <c r="M869" s="247"/>
      <c r="N869" s="431">
        <v>21</v>
      </c>
      <c r="O869" s="431"/>
      <c r="P869" s="431"/>
      <c r="Q869" s="432">
        <f>IF(N869="","",N869*H869*AE886)</f>
        <v>32.656856931732754</v>
      </c>
      <c r="R869" s="433"/>
      <c r="S869" s="433"/>
      <c r="T869" s="465"/>
      <c r="U869" s="447">
        <v>2</v>
      </c>
      <c r="V869" s="223"/>
      <c r="W869" s="224">
        <v>0.33000001311302185</v>
      </c>
      <c r="X869" s="224"/>
      <c r="Y869" s="224"/>
      <c r="Z869" s="429" t="s">
        <v>406</v>
      </c>
      <c r="AA869" s="430"/>
      <c r="AB869" s="247"/>
      <c r="AC869" s="431">
        <v>21</v>
      </c>
      <c r="AD869" s="431"/>
      <c r="AE869" s="431"/>
      <c r="AF869" s="432">
        <f>IF(AC869="","",AC869*W869*AE886)</f>
        <v>32.656856931732754</v>
      </c>
      <c r="AG869" s="433"/>
      <c r="AH869" s="433"/>
      <c r="AI869" s="433"/>
    </row>
    <row r="870" spans="1:36" s="23" customFormat="1" ht="15.75" customHeight="1">
      <c r="A870" s="180" t="str">
        <f t="shared" si="118"/>
        <v/>
      </c>
      <c r="B870" s="165"/>
      <c r="F870" s="239">
        <v>3</v>
      </c>
      <c r="G870" s="229"/>
      <c r="H870" s="221">
        <v>1.5</v>
      </c>
      <c r="I870" s="221"/>
      <c r="J870" s="221"/>
      <c r="K870" s="460" t="s">
        <v>463</v>
      </c>
      <c r="L870" s="461"/>
      <c r="M870" s="239"/>
      <c r="N870" s="462">
        <v>10.1</v>
      </c>
      <c r="O870" s="462"/>
      <c r="P870" s="462"/>
      <c r="Q870" s="449">
        <f>IF(N870="","",N870*H870*AE886)</f>
        <v>71.392693052828037</v>
      </c>
      <c r="R870" s="450"/>
      <c r="S870" s="450"/>
      <c r="T870" s="451"/>
      <c r="U870" s="448">
        <v>3</v>
      </c>
      <c r="V870" s="229"/>
      <c r="W870" s="221">
        <v>1.5</v>
      </c>
      <c r="X870" s="221"/>
      <c r="Y870" s="221"/>
      <c r="Z870" s="460" t="s">
        <v>463</v>
      </c>
      <c r="AA870" s="461"/>
      <c r="AB870" s="239"/>
      <c r="AC870" s="462">
        <v>10.1</v>
      </c>
      <c r="AD870" s="462"/>
      <c r="AE870" s="462"/>
      <c r="AF870" s="449">
        <f>IF(AC870="","",AC870*W870*AE886)</f>
        <v>71.392693052828037</v>
      </c>
      <c r="AG870" s="450"/>
      <c r="AH870" s="450"/>
      <c r="AI870" s="450"/>
    </row>
    <row r="871" spans="1:36" s="23" customFormat="1" ht="15.75" customHeight="1">
      <c r="A871" s="180" t="str">
        <f t="shared" si="118"/>
        <v/>
      </c>
      <c r="B871" s="165"/>
      <c r="F871" s="239">
        <v>4</v>
      </c>
      <c r="G871" s="229"/>
      <c r="H871" s="221">
        <v>6.5500001907348633</v>
      </c>
      <c r="I871" s="221"/>
      <c r="J871" s="221"/>
      <c r="K871" s="460" t="s">
        <v>463</v>
      </c>
      <c r="L871" s="461"/>
      <c r="M871" s="239"/>
      <c r="N871" s="462">
        <v>22.7</v>
      </c>
      <c r="O871" s="462"/>
      <c r="P871" s="462"/>
      <c r="Q871" s="449">
        <f>IF(N871="","",N871*H871*AE886)</f>
        <v>700.66157595164043</v>
      </c>
      <c r="R871" s="450"/>
      <c r="S871" s="450"/>
      <c r="T871" s="451"/>
      <c r="U871" s="448">
        <v>4</v>
      </c>
      <c r="V871" s="229"/>
      <c r="W871" s="221">
        <v>6.5500001907348633</v>
      </c>
      <c r="X871" s="221"/>
      <c r="Y871" s="221"/>
      <c r="Z871" s="460" t="s">
        <v>463</v>
      </c>
      <c r="AA871" s="461"/>
      <c r="AB871" s="239"/>
      <c r="AC871" s="462">
        <v>22.7</v>
      </c>
      <c r="AD871" s="462"/>
      <c r="AE871" s="462"/>
      <c r="AF871" s="449">
        <f>IF(AC871="","",AC871*W871*AE886)</f>
        <v>700.66157595164043</v>
      </c>
      <c r="AG871" s="450"/>
      <c r="AH871" s="450"/>
      <c r="AI871" s="450"/>
    </row>
    <row r="872" spans="1:36" s="23" customFormat="1" ht="15.75" customHeight="1">
      <c r="A872" s="180" t="str">
        <f t="shared" si="118"/>
        <v/>
      </c>
      <c r="B872" s="165"/>
      <c r="F872" s="239">
        <v>5</v>
      </c>
      <c r="G872" s="229"/>
      <c r="H872" s="221">
        <v>3.4500000476837158</v>
      </c>
      <c r="I872" s="221"/>
      <c r="J872" s="221"/>
      <c r="K872" s="460" t="s">
        <v>463</v>
      </c>
      <c r="L872" s="461"/>
      <c r="M872" s="239"/>
      <c r="N872" s="462">
        <v>37.200000000000003</v>
      </c>
      <c r="O872" s="462"/>
      <c r="P872" s="462"/>
      <c r="Q872" s="449">
        <f>IF(N872="","",N872*H872*AE886)</f>
        <v>604.78801010156803</v>
      </c>
      <c r="R872" s="450"/>
      <c r="S872" s="450"/>
      <c r="T872" s="451"/>
      <c r="U872" s="448">
        <v>5</v>
      </c>
      <c r="V872" s="229"/>
      <c r="W872" s="221">
        <v>3.4500000476837158</v>
      </c>
      <c r="X872" s="221"/>
      <c r="Y872" s="221"/>
      <c r="Z872" s="460" t="s">
        <v>463</v>
      </c>
      <c r="AA872" s="461"/>
      <c r="AB872" s="239"/>
      <c r="AC872" s="462">
        <v>37.200000000000003</v>
      </c>
      <c r="AD872" s="462"/>
      <c r="AE872" s="462"/>
      <c r="AF872" s="449">
        <f>IF(AC872="","",AC872*W872*AE886)</f>
        <v>604.78801010156803</v>
      </c>
      <c r="AG872" s="450"/>
      <c r="AH872" s="450"/>
      <c r="AI872" s="450"/>
    </row>
    <row r="873" spans="1:36" s="23" customFormat="1" ht="15.75" customHeight="1">
      <c r="A873" s="180" t="str">
        <f t="shared" si="118"/>
        <v/>
      </c>
      <c r="B873" s="165"/>
      <c r="F873" s="239">
        <v>6</v>
      </c>
      <c r="G873" s="229"/>
      <c r="H873" s="221">
        <v>2.3499999046325684</v>
      </c>
      <c r="I873" s="221"/>
      <c r="J873" s="221"/>
      <c r="K873" s="460" t="s">
        <v>463</v>
      </c>
      <c r="L873" s="461"/>
      <c r="M873" s="239"/>
      <c r="N873" s="462">
        <v>60.4</v>
      </c>
      <c r="O873" s="462"/>
      <c r="P873" s="462"/>
      <c r="Q873" s="449">
        <f>IF(N873="","",N873*H873*AE886)</f>
        <v>668.87646473153347</v>
      </c>
      <c r="R873" s="450"/>
      <c r="S873" s="450"/>
      <c r="T873" s="451"/>
      <c r="U873" s="448">
        <v>6</v>
      </c>
      <c r="V873" s="229"/>
      <c r="W873" s="221">
        <v>2.3499999046325684</v>
      </c>
      <c r="X873" s="221"/>
      <c r="Y873" s="221"/>
      <c r="Z873" s="460" t="s">
        <v>463</v>
      </c>
      <c r="AA873" s="461"/>
      <c r="AB873" s="239"/>
      <c r="AC873" s="462">
        <v>60.4</v>
      </c>
      <c r="AD873" s="462"/>
      <c r="AE873" s="462"/>
      <c r="AF873" s="449">
        <f>IF(AC873="","",AC873*W873*AE886)</f>
        <v>668.87646473153347</v>
      </c>
      <c r="AG873" s="450"/>
      <c r="AH873" s="450"/>
      <c r="AI873" s="450"/>
    </row>
    <row r="874" spans="1:36" s="23" customFormat="1" ht="15.75" customHeight="1">
      <c r="A874" s="180" t="str">
        <f t="shared" si="118"/>
        <v/>
      </c>
      <c r="B874" s="165"/>
      <c r="F874" s="239">
        <v>7</v>
      </c>
      <c r="G874" s="229"/>
      <c r="H874" s="221">
        <v>8.6000003814697266</v>
      </c>
      <c r="I874" s="221"/>
      <c r="J874" s="221"/>
      <c r="K874" s="460" t="s">
        <v>406</v>
      </c>
      <c r="L874" s="461"/>
      <c r="M874" s="239"/>
      <c r="N874" s="462">
        <v>200</v>
      </c>
      <c r="O874" s="462"/>
      <c r="P874" s="462"/>
      <c r="Q874" s="449">
        <f>IF(N874="","",N874*H874*AE886)</f>
        <v>8105.3094057884136</v>
      </c>
      <c r="R874" s="450"/>
      <c r="S874" s="450"/>
      <c r="T874" s="451"/>
      <c r="U874" s="448">
        <v>7</v>
      </c>
      <c r="V874" s="229"/>
      <c r="W874" s="221">
        <v>8.6000003814697266</v>
      </c>
      <c r="X874" s="221"/>
      <c r="Y874" s="221"/>
      <c r="Z874" s="460" t="s">
        <v>406</v>
      </c>
      <c r="AA874" s="461"/>
      <c r="AB874" s="239"/>
      <c r="AC874" s="462">
        <v>200</v>
      </c>
      <c r="AD874" s="462"/>
      <c r="AE874" s="462"/>
      <c r="AF874" s="449">
        <f>IF(AC874="","",AC874*W874*AE886)</f>
        <v>8105.3094057884136</v>
      </c>
      <c r="AG874" s="450"/>
      <c r="AH874" s="450"/>
      <c r="AI874" s="450"/>
    </row>
    <row r="875" spans="1:36" s="23" customFormat="1" ht="15.75" customHeight="1">
      <c r="A875" s="180" t="str">
        <f t="shared" si="118"/>
        <v/>
      </c>
      <c r="B875" s="165"/>
      <c r="F875" s="239">
        <v>8</v>
      </c>
      <c r="G875" s="229"/>
      <c r="H875" s="221">
        <v>2.2000000476837158</v>
      </c>
      <c r="I875" s="221"/>
      <c r="J875" s="221"/>
      <c r="K875" s="460" t="s">
        <v>463</v>
      </c>
      <c r="L875" s="461"/>
      <c r="M875" s="239"/>
      <c r="N875" s="462">
        <v>59.3</v>
      </c>
      <c r="O875" s="462"/>
      <c r="P875" s="462"/>
      <c r="Q875" s="449">
        <f>IF(N875="","",N875*H875*AE886)</f>
        <v>614.7782797059466</v>
      </c>
      <c r="R875" s="450"/>
      <c r="S875" s="450"/>
      <c r="T875" s="451"/>
      <c r="U875" s="448">
        <v>8</v>
      </c>
      <c r="V875" s="229"/>
      <c r="W875" s="221">
        <v>2.2000000476837158</v>
      </c>
      <c r="X875" s="221"/>
      <c r="Y875" s="221"/>
      <c r="Z875" s="460" t="s">
        <v>463</v>
      </c>
      <c r="AA875" s="461"/>
      <c r="AB875" s="239"/>
      <c r="AC875" s="462">
        <v>59.3</v>
      </c>
      <c r="AD875" s="462"/>
      <c r="AE875" s="462"/>
      <c r="AF875" s="449">
        <f>IF(AC875="","",AC875*W875*AE886)</f>
        <v>614.7782797059466</v>
      </c>
      <c r="AG875" s="450"/>
      <c r="AH875" s="450"/>
      <c r="AI875" s="450"/>
    </row>
    <row r="876" spans="1:36" s="23" customFormat="1" ht="15.75" customHeight="1">
      <c r="A876" s="180" t="str">
        <f t="shared" si="118"/>
        <v/>
      </c>
      <c r="B876" s="165"/>
      <c r="F876" s="239">
        <v>9</v>
      </c>
      <c r="G876" s="229"/>
      <c r="H876" s="221">
        <v>1.5</v>
      </c>
      <c r="I876" s="221"/>
      <c r="J876" s="221"/>
      <c r="K876" s="460" t="s">
        <v>406</v>
      </c>
      <c r="L876" s="461"/>
      <c r="M876" s="239"/>
      <c r="N876" s="462">
        <v>147</v>
      </c>
      <c r="O876" s="462"/>
      <c r="P876" s="462"/>
      <c r="Q876" s="449">
        <f>IF(N876="","",N876*H876*AE886)</f>
        <v>1039.081770174824</v>
      </c>
      <c r="R876" s="450"/>
      <c r="S876" s="450"/>
      <c r="T876" s="451"/>
      <c r="U876" s="448">
        <v>9</v>
      </c>
      <c r="V876" s="229"/>
      <c r="W876" s="221">
        <v>1.5</v>
      </c>
      <c r="X876" s="221"/>
      <c r="Y876" s="221"/>
      <c r="Z876" s="460" t="s">
        <v>406</v>
      </c>
      <c r="AA876" s="461"/>
      <c r="AB876" s="239"/>
      <c r="AC876" s="462">
        <v>147</v>
      </c>
      <c r="AD876" s="462"/>
      <c r="AE876" s="462"/>
      <c r="AF876" s="449">
        <f>IF(AC876="","",AC876*W876*AE886)</f>
        <v>1039.081770174824</v>
      </c>
      <c r="AG876" s="450"/>
      <c r="AH876" s="450"/>
      <c r="AI876" s="450"/>
    </row>
    <row r="877" spans="1:36" s="23" customFormat="1" ht="15.75" customHeight="1">
      <c r="A877" s="180" t="str">
        <f t="shared" si="118"/>
        <v/>
      </c>
      <c r="B877" s="165"/>
      <c r="F877" s="239">
        <v>10</v>
      </c>
      <c r="G877" s="229"/>
      <c r="H877" s="221">
        <v>3.8499999046325684</v>
      </c>
      <c r="I877" s="221"/>
      <c r="J877" s="221"/>
      <c r="K877" s="460" t="s">
        <v>463</v>
      </c>
      <c r="L877" s="461"/>
      <c r="M877" s="239"/>
      <c r="N877" s="462">
        <v>60.1</v>
      </c>
      <c r="O877" s="462"/>
      <c r="P877" s="462"/>
      <c r="Q877" s="449">
        <f>IF(N877="","",N877*H877*AE886)</f>
        <v>1090.3760972168645</v>
      </c>
      <c r="R877" s="450"/>
      <c r="S877" s="450"/>
      <c r="T877" s="451"/>
      <c r="U877" s="448">
        <v>10</v>
      </c>
      <c r="V877" s="229"/>
      <c r="W877" s="221">
        <v>3.8499999046325684</v>
      </c>
      <c r="X877" s="221"/>
      <c r="Y877" s="221"/>
      <c r="Z877" s="460" t="s">
        <v>463</v>
      </c>
      <c r="AA877" s="461"/>
      <c r="AB877" s="239"/>
      <c r="AC877" s="462">
        <v>60.1</v>
      </c>
      <c r="AD877" s="462"/>
      <c r="AE877" s="462"/>
      <c r="AF877" s="449">
        <f>IF(AC877="","",AC877*W877*AE886)</f>
        <v>1090.3760972168645</v>
      </c>
      <c r="AG877" s="450"/>
      <c r="AH877" s="450"/>
      <c r="AI877" s="450"/>
    </row>
    <row r="878" spans="1:36" s="23" customFormat="1" ht="15.75" customHeight="1">
      <c r="A878" s="180" t="str">
        <f t="shared" si="118"/>
        <v/>
      </c>
      <c r="B878" s="165"/>
      <c r="F878" s="239">
        <v>11</v>
      </c>
      <c r="G878" s="229"/>
      <c r="H878" s="221">
        <v>2.4000000953674316</v>
      </c>
      <c r="I878" s="221"/>
      <c r="J878" s="221"/>
      <c r="K878" s="460" t="s">
        <v>406</v>
      </c>
      <c r="L878" s="461"/>
      <c r="M878" s="239"/>
      <c r="N878" s="462">
        <v>196</v>
      </c>
      <c r="O878" s="462"/>
      <c r="P878" s="462"/>
      <c r="Q878" s="449">
        <f>IF(N878="","",N878*H878*AE886)</f>
        <v>2216.7078644570111</v>
      </c>
      <c r="R878" s="450"/>
      <c r="S878" s="450"/>
      <c r="T878" s="451"/>
      <c r="U878" s="448">
        <v>11</v>
      </c>
      <c r="V878" s="229"/>
      <c r="W878" s="221">
        <v>2.4000000953674316</v>
      </c>
      <c r="X878" s="221"/>
      <c r="Y878" s="221"/>
      <c r="Z878" s="460" t="s">
        <v>406</v>
      </c>
      <c r="AA878" s="461"/>
      <c r="AB878" s="239"/>
      <c r="AC878" s="462">
        <v>196</v>
      </c>
      <c r="AD878" s="462"/>
      <c r="AE878" s="462"/>
      <c r="AF878" s="449">
        <f>IF(AC878="","",AC878*W878*AE886)</f>
        <v>2216.7078644570111</v>
      </c>
      <c r="AG878" s="450"/>
      <c r="AH878" s="450"/>
      <c r="AI878" s="450"/>
    </row>
    <row r="879" spans="1:36" s="23" customFormat="1" ht="15.75" customHeight="1">
      <c r="A879" s="180" t="str">
        <f t="shared" si="118"/>
        <v/>
      </c>
      <c r="B879" s="165"/>
      <c r="F879" s="239">
        <v>12</v>
      </c>
      <c r="G879" s="229"/>
      <c r="H879" s="221">
        <v>0.76999998092651367</v>
      </c>
      <c r="I879" s="221"/>
      <c r="J879" s="221"/>
      <c r="K879" s="460" t="s">
        <v>463</v>
      </c>
      <c r="L879" s="461"/>
      <c r="M879" s="239"/>
      <c r="N879" s="462">
        <v>60.1</v>
      </c>
      <c r="O879" s="462"/>
      <c r="P879" s="462"/>
      <c r="Q879" s="449">
        <f>IF(N879="","",N879*H879*AE886)</f>
        <v>218.0752194433729</v>
      </c>
      <c r="R879" s="450"/>
      <c r="S879" s="450"/>
      <c r="T879" s="451"/>
      <c r="U879" s="448">
        <v>12</v>
      </c>
      <c r="V879" s="229"/>
      <c r="W879" s="221">
        <v>2.2699999809265137</v>
      </c>
      <c r="X879" s="221"/>
      <c r="Y879" s="221"/>
      <c r="Z879" s="460" t="s">
        <v>463</v>
      </c>
      <c r="AA879" s="461"/>
      <c r="AB879" s="239"/>
      <c r="AC879" s="462">
        <v>60.1</v>
      </c>
      <c r="AD879" s="462"/>
      <c r="AE879" s="462"/>
      <c r="AF879" s="449">
        <f>IF(AC879="","",AC879*W879*AE886)</f>
        <v>642.89708602505266</v>
      </c>
      <c r="AG879" s="450"/>
      <c r="AH879" s="450"/>
      <c r="AI879" s="450"/>
    </row>
    <row r="880" spans="1:36" s="23" customFormat="1" ht="15.75" customHeight="1">
      <c r="A880" s="180" t="str">
        <f t="shared" si="118"/>
        <v/>
      </c>
      <c r="B880" s="165"/>
      <c r="F880" s="239">
        <v>12</v>
      </c>
      <c r="G880" s="229"/>
      <c r="H880" s="221">
        <v>1.5</v>
      </c>
      <c r="I880" s="221"/>
      <c r="J880" s="221"/>
      <c r="K880" s="460" t="s">
        <v>463</v>
      </c>
      <c r="L880" s="461"/>
      <c r="M880" s="239"/>
      <c r="N880" s="462">
        <v>0</v>
      </c>
      <c r="O880" s="462"/>
      <c r="P880" s="462"/>
      <c r="Q880" s="449">
        <f>IF(N880="","",N880*H880*AE886)</f>
        <v>0</v>
      </c>
      <c r="R880" s="450"/>
      <c r="S880" s="450"/>
      <c r="T880" s="451"/>
      <c r="U880" s="448"/>
      <c r="V880" s="229"/>
      <c r="W880" s="221"/>
      <c r="X880" s="221"/>
      <c r="Y880" s="221"/>
      <c r="Z880" s="460"/>
      <c r="AA880" s="461"/>
      <c r="AB880" s="239"/>
      <c r="AC880" s="462"/>
      <c r="AD880" s="462"/>
      <c r="AE880" s="462"/>
      <c r="AF880" s="449" t="str">
        <f>IF(AC880="","",AC880*W880*AE886)</f>
        <v/>
      </c>
      <c r="AG880" s="450"/>
      <c r="AH880" s="450"/>
      <c r="AI880" s="450"/>
    </row>
    <row r="881" spans="1:40" s="23" customFormat="1" ht="15.75" hidden="1" customHeight="1">
      <c r="A881" s="180" t="str">
        <f t="shared" si="118"/>
        <v>×</v>
      </c>
      <c r="B881" s="165"/>
      <c r="F881" s="239"/>
      <c r="G881" s="229"/>
      <c r="H881" s="221"/>
      <c r="I881" s="221"/>
      <c r="J881" s="221"/>
      <c r="K881" s="460"/>
      <c r="L881" s="461"/>
      <c r="M881" s="239"/>
      <c r="N881" s="462"/>
      <c r="O881" s="462"/>
      <c r="P881" s="462"/>
      <c r="Q881" s="449" t="str">
        <f>IF(N881="","",N881*H881*AE886)</f>
        <v/>
      </c>
      <c r="R881" s="450"/>
      <c r="S881" s="450"/>
      <c r="T881" s="451"/>
      <c r="U881" s="448"/>
      <c r="V881" s="229"/>
      <c r="W881" s="221"/>
      <c r="X881" s="221"/>
      <c r="Y881" s="221"/>
      <c r="Z881" s="460"/>
      <c r="AA881" s="461"/>
      <c r="AB881" s="239"/>
      <c r="AC881" s="462"/>
      <c r="AD881" s="462"/>
      <c r="AE881" s="462"/>
      <c r="AF881" s="449" t="str">
        <f>IF(AC881="","",AC881*W881*AE886)</f>
        <v/>
      </c>
      <c r="AG881" s="450"/>
      <c r="AH881" s="450"/>
      <c r="AI881" s="450"/>
    </row>
    <row r="882" spans="1:40" s="23" customFormat="1" ht="15.75" hidden="1" customHeight="1">
      <c r="A882" s="180" t="str">
        <f t="shared" si="118"/>
        <v>×</v>
      </c>
      <c r="B882" s="165"/>
      <c r="F882" s="239"/>
      <c r="G882" s="229"/>
      <c r="H882" s="221"/>
      <c r="I882" s="221"/>
      <c r="J882" s="221"/>
      <c r="K882" s="460"/>
      <c r="L882" s="461"/>
      <c r="M882" s="239"/>
      <c r="N882" s="462"/>
      <c r="O882" s="462"/>
      <c r="P882" s="462"/>
      <c r="Q882" s="449" t="str">
        <f>IF(N882="","",N882*H882*AE886)</f>
        <v/>
      </c>
      <c r="R882" s="450"/>
      <c r="S882" s="450"/>
      <c r="T882" s="451"/>
      <c r="U882" s="448"/>
      <c r="V882" s="229"/>
      <c r="W882" s="221"/>
      <c r="X882" s="221"/>
      <c r="Y882" s="221"/>
      <c r="Z882" s="460"/>
      <c r="AA882" s="461"/>
      <c r="AB882" s="239"/>
      <c r="AC882" s="462"/>
      <c r="AD882" s="462"/>
      <c r="AE882" s="462"/>
      <c r="AF882" s="449" t="str">
        <f>IF(AC882="","",AC882*W882*AE886)</f>
        <v/>
      </c>
      <c r="AG882" s="450"/>
      <c r="AH882" s="450"/>
      <c r="AI882" s="450"/>
    </row>
    <row r="883" spans="1:40" s="23" customFormat="1" ht="15.75" hidden="1" customHeight="1">
      <c r="A883" s="180" t="str">
        <f t="shared" si="118"/>
        <v>×</v>
      </c>
      <c r="B883" s="165"/>
      <c r="F883" s="239"/>
      <c r="G883" s="229"/>
      <c r="H883" s="221"/>
      <c r="I883" s="221"/>
      <c r="J883" s="221"/>
      <c r="K883" s="460"/>
      <c r="L883" s="461"/>
      <c r="M883" s="239"/>
      <c r="N883" s="462"/>
      <c r="O883" s="462"/>
      <c r="P883" s="462"/>
      <c r="Q883" s="449" t="str">
        <f>IF(N883="","",N883*H883*AE886)</f>
        <v/>
      </c>
      <c r="R883" s="450"/>
      <c r="S883" s="450"/>
      <c r="T883" s="451"/>
      <c r="U883" s="448"/>
      <c r="V883" s="229"/>
      <c r="W883" s="221"/>
      <c r="X883" s="221"/>
      <c r="Y883" s="221"/>
      <c r="Z883" s="460"/>
      <c r="AA883" s="461"/>
      <c r="AB883" s="239"/>
      <c r="AC883" s="462"/>
      <c r="AD883" s="462"/>
      <c r="AE883" s="462"/>
      <c r="AF883" s="449" t="str">
        <f>IF(AC883="","",AC883*W883*AE886)</f>
        <v/>
      </c>
      <c r="AG883" s="450"/>
      <c r="AH883" s="450"/>
      <c r="AI883" s="450"/>
    </row>
    <row r="884" spans="1:40" s="23" customFormat="1" ht="15.75" hidden="1" customHeight="1">
      <c r="A884" s="180" t="str">
        <f t="shared" si="118"/>
        <v>×</v>
      </c>
      <c r="B884" s="165"/>
      <c r="F884" s="239"/>
      <c r="G884" s="229"/>
      <c r="H884" s="221"/>
      <c r="I884" s="221"/>
      <c r="J884" s="221"/>
      <c r="K884" s="460"/>
      <c r="L884" s="461"/>
      <c r="M884" s="239"/>
      <c r="N884" s="462"/>
      <c r="O884" s="462"/>
      <c r="P884" s="462"/>
      <c r="Q884" s="449" t="str">
        <f>IF(N884="","",N884*H884*AE886)</f>
        <v/>
      </c>
      <c r="R884" s="450"/>
      <c r="S884" s="450"/>
      <c r="T884" s="451"/>
      <c r="U884" s="448"/>
      <c r="V884" s="229"/>
      <c r="W884" s="221"/>
      <c r="X884" s="221"/>
      <c r="Y884" s="221"/>
      <c r="Z884" s="460"/>
      <c r="AA884" s="461"/>
      <c r="AB884" s="239"/>
      <c r="AC884" s="462"/>
      <c r="AD884" s="462"/>
      <c r="AE884" s="462"/>
      <c r="AF884" s="449" t="str">
        <f>IF(AC884="","",AC884*W884*AE886)</f>
        <v/>
      </c>
      <c r="AG884" s="450"/>
      <c r="AH884" s="450"/>
      <c r="AI884" s="450"/>
    </row>
    <row r="885" spans="1:40" s="23" customFormat="1" ht="15.75" customHeight="1">
      <c r="A885" s="165"/>
      <c r="B885" s="165"/>
      <c r="F885" s="269" t="s">
        <v>462</v>
      </c>
      <c r="G885" s="270"/>
      <c r="H885" s="526">
        <f>ROUND(SUM(Q869:T884),1)</f>
        <v>15362.7</v>
      </c>
      <c r="I885" s="527"/>
      <c r="J885" s="527"/>
      <c r="K885" s="527"/>
      <c r="L885" s="527"/>
      <c r="M885" s="527"/>
      <c r="N885" s="527"/>
      <c r="O885" s="527"/>
      <c r="P885" s="527"/>
      <c r="Q885" s="527"/>
      <c r="R885" s="527"/>
      <c r="S885" s="527"/>
      <c r="T885" s="528"/>
      <c r="U885" s="509" t="s">
        <v>462</v>
      </c>
      <c r="V885" s="270"/>
      <c r="W885" s="526">
        <f>ROUND(SUM(AF869:AI884),1)</f>
        <v>15787.5</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178" t="s">
        <v>124</v>
      </c>
      <c r="AC886" s="23" t="s">
        <v>430</v>
      </c>
      <c r="AD886" s="165" t="s">
        <v>26</v>
      </c>
      <c r="AE886" s="325">
        <f>AE862</f>
        <v>4.7123889803846897</v>
      </c>
      <c r="AF886" s="325"/>
      <c r="AG886" s="325"/>
      <c r="AH886" s="160" t="s">
        <v>427</v>
      </c>
      <c r="AI886" s="165" t="s">
        <v>154</v>
      </c>
    </row>
    <row r="887" spans="1:40" s="23" customFormat="1" ht="15.75" customHeight="1">
      <c r="B887" s="165" t="s">
        <v>588</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6" t="s">
        <v>428</v>
      </c>
      <c r="G890" s="302"/>
      <c r="H890" s="302"/>
      <c r="I890" s="302"/>
      <c r="J890" s="302"/>
      <c r="K890" s="302"/>
      <c r="L890" s="302"/>
      <c r="M890" s="302"/>
      <c r="N890" s="302"/>
      <c r="O890" s="302"/>
      <c r="P890" s="302"/>
      <c r="Q890" s="302"/>
      <c r="R890" s="302"/>
      <c r="S890" s="302"/>
      <c r="T890" s="457"/>
      <c r="U890" s="458" t="s">
        <v>429</v>
      </c>
      <c r="V890" s="258"/>
      <c r="W890" s="258"/>
      <c r="X890" s="258"/>
      <c r="Y890" s="258"/>
      <c r="Z890" s="258"/>
      <c r="AA890" s="258"/>
      <c r="AB890" s="258"/>
      <c r="AC890" s="258"/>
      <c r="AD890" s="258"/>
      <c r="AE890" s="258"/>
      <c r="AF890" s="258"/>
      <c r="AG890" s="258"/>
      <c r="AH890" s="258"/>
      <c r="AI890" s="259"/>
    </row>
    <row r="891" spans="1:40" s="23" customFormat="1" ht="15.75" customHeight="1">
      <c r="F891" s="287" t="s">
        <v>77</v>
      </c>
      <c r="G891" s="288"/>
      <c r="H891" s="291" t="s">
        <v>186</v>
      </c>
      <c r="I891" s="292"/>
      <c r="J891" s="292"/>
      <c r="K891" s="420" t="s">
        <v>230</v>
      </c>
      <c r="L891" s="332"/>
      <c r="M891" s="333"/>
      <c r="N891" s="420" t="s">
        <v>461</v>
      </c>
      <c r="O891" s="332"/>
      <c r="P891" s="333"/>
      <c r="Q891" s="420" t="s">
        <v>233</v>
      </c>
      <c r="R891" s="332"/>
      <c r="S891" s="332"/>
      <c r="T891" s="463"/>
      <c r="U891" s="417" t="s">
        <v>77</v>
      </c>
      <c r="V891" s="246"/>
      <c r="W891" s="452" t="s">
        <v>186</v>
      </c>
      <c r="X891" s="303"/>
      <c r="Y891" s="303"/>
      <c r="Z891" s="453" t="s">
        <v>230</v>
      </c>
      <c r="AA891" s="454"/>
      <c r="AB891" s="455"/>
      <c r="AC891" s="453" t="s">
        <v>461</v>
      </c>
      <c r="AD891" s="454"/>
      <c r="AE891" s="455"/>
      <c r="AF891" s="453" t="s">
        <v>233</v>
      </c>
      <c r="AG891" s="454"/>
      <c r="AH891" s="454"/>
      <c r="AI891" s="454"/>
    </row>
    <row r="892" spans="1:40" s="23" customFormat="1" ht="15.75" customHeight="1">
      <c r="F892" s="289"/>
      <c r="G892" s="290"/>
      <c r="H892" s="293"/>
      <c r="I892" s="293"/>
      <c r="J892" s="293"/>
      <c r="K892" s="421"/>
      <c r="L892" s="335"/>
      <c r="M892" s="287"/>
      <c r="N892" s="421"/>
      <c r="O892" s="335"/>
      <c r="P892" s="287"/>
      <c r="Q892" s="421"/>
      <c r="R892" s="335"/>
      <c r="S892" s="335"/>
      <c r="T892" s="464"/>
      <c r="U892" s="459"/>
      <c r="V892" s="290"/>
      <c r="W892" s="293"/>
      <c r="X892" s="293"/>
      <c r="Y892" s="293"/>
      <c r="Z892" s="421"/>
      <c r="AA892" s="335"/>
      <c r="AB892" s="287"/>
      <c r="AC892" s="421"/>
      <c r="AD892" s="335"/>
      <c r="AE892" s="287"/>
      <c r="AF892" s="421"/>
      <c r="AG892" s="335"/>
      <c r="AH892" s="335"/>
      <c r="AI892" s="335"/>
    </row>
    <row r="893" spans="1:40" s="23" customFormat="1" ht="15.75" customHeight="1">
      <c r="A893" s="180" t="str">
        <f t="shared" ref="A893:A908" si="119">IF(LEN(F893)+LEN(U893)=0,"×","")</f>
        <v/>
      </c>
      <c r="B893" s="165"/>
      <c r="F893" s="247">
        <v>2</v>
      </c>
      <c r="G893" s="223"/>
      <c r="H893" s="224">
        <v>0.33000001311302185</v>
      </c>
      <c r="I893" s="224"/>
      <c r="J893" s="224"/>
      <c r="K893" s="429" t="s">
        <v>406</v>
      </c>
      <c r="L893" s="430"/>
      <c r="M893" s="247"/>
      <c r="N893" s="431">
        <v>0</v>
      </c>
      <c r="O893" s="431"/>
      <c r="P893" s="431"/>
      <c r="Q893" s="432">
        <f>IF(N893="","",N893*H893*AE910)</f>
        <v>0</v>
      </c>
      <c r="R893" s="433"/>
      <c r="S893" s="433"/>
      <c r="T893" s="465"/>
      <c r="U893" s="447">
        <v>2</v>
      </c>
      <c r="V893" s="223"/>
      <c r="W893" s="224">
        <v>0.33000001311302185</v>
      </c>
      <c r="X893" s="224"/>
      <c r="Y893" s="224"/>
      <c r="Z893" s="429" t="s">
        <v>406</v>
      </c>
      <c r="AA893" s="430"/>
      <c r="AB893" s="247"/>
      <c r="AC893" s="431">
        <v>0</v>
      </c>
      <c r="AD893" s="431"/>
      <c r="AE893" s="431"/>
      <c r="AF893" s="432">
        <f>IF(AC893="","",AC893*W893*AE910)</f>
        <v>0</v>
      </c>
      <c r="AG893" s="433"/>
      <c r="AH893" s="433"/>
      <c r="AI893" s="433"/>
    </row>
    <row r="894" spans="1:40" s="23" customFormat="1" ht="15.75" customHeight="1">
      <c r="A894" s="180" t="str">
        <f t="shared" si="119"/>
        <v/>
      </c>
      <c r="B894" s="165"/>
      <c r="F894" s="239">
        <v>3</v>
      </c>
      <c r="G894" s="229"/>
      <c r="H894" s="221">
        <v>1.5</v>
      </c>
      <c r="I894" s="221"/>
      <c r="J894" s="221"/>
      <c r="K894" s="460" t="s">
        <v>463</v>
      </c>
      <c r="L894" s="461"/>
      <c r="M894" s="239"/>
      <c r="N894" s="462">
        <v>0</v>
      </c>
      <c r="O894" s="462"/>
      <c r="P894" s="462"/>
      <c r="Q894" s="449">
        <f>IF(N894="","",N894*H894*AE910)</f>
        <v>0</v>
      </c>
      <c r="R894" s="450"/>
      <c r="S894" s="450"/>
      <c r="T894" s="451"/>
      <c r="U894" s="448">
        <v>3</v>
      </c>
      <c r="V894" s="229"/>
      <c r="W894" s="221">
        <v>1.5</v>
      </c>
      <c r="X894" s="221"/>
      <c r="Y894" s="221"/>
      <c r="Z894" s="460" t="s">
        <v>463</v>
      </c>
      <c r="AA894" s="461"/>
      <c r="AB894" s="239"/>
      <c r="AC894" s="462">
        <v>0</v>
      </c>
      <c r="AD894" s="462"/>
      <c r="AE894" s="462"/>
      <c r="AF894" s="449">
        <f>IF(AC894="","",AC894*W894*AE910)</f>
        <v>0</v>
      </c>
      <c r="AG894" s="450"/>
      <c r="AH894" s="450"/>
      <c r="AI894" s="450"/>
    </row>
    <row r="895" spans="1:40" s="23" customFormat="1" ht="15.75" customHeight="1">
      <c r="A895" s="180" t="str">
        <f t="shared" si="119"/>
        <v/>
      </c>
      <c r="B895" s="165"/>
      <c r="F895" s="239">
        <v>4</v>
      </c>
      <c r="G895" s="229"/>
      <c r="H895" s="221">
        <v>5.0999999046325684</v>
      </c>
      <c r="I895" s="221"/>
      <c r="J895" s="221"/>
      <c r="K895" s="460" t="s">
        <v>463</v>
      </c>
      <c r="L895" s="461"/>
      <c r="M895" s="239"/>
      <c r="N895" s="462">
        <v>0</v>
      </c>
      <c r="O895" s="462"/>
      <c r="P895" s="462"/>
      <c r="Q895" s="449">
        <f>IF(N895="","",N895*H895*AE910)</f>
        <v>0</v>
      </c>
      <c r="R895" s="450"/>
      <c r="S895" s="450"/>
      <c r="T895" s="451"/>
      <c r="U895" s="448">
        <v>4</v>
      </c>
      <c r="V895" s="229"/>
      <c r="W895" s="221">
        <v>5.0999999046325684</v>
      </c>
      <c r="X895" s="221"/>
      <c r="Y895" s="221"/>
      <c r="Z895" s="460" t="s">
        <v>463</v>
      </c>
      <c r="AA895" s="461"/>
      <c r="AB895" s="239"/>
      <c r="AC895" s="462">
        <v>0</v>
      </c>
      <c r="AD895" s="462"/>
      <c r="AE895" s="462"/>
      <c r="AF895" s="449">
        <f>IF(AC895="","",AC895*W895*AE910)</f>
        <v>0</v>
      </c>
      <c r="AG895" s="450"/>
      <c r="AH895" s="450"/>
      <c r="AI895" s="450"/>
    </row>
    <row r="896" spans="1:40" s="23" customFormat="1" ht="15.75" customHeight="1">
      <c r="A896" s="180" t="str">
        <f t="shared" si="119"/>
        <v/>
      </c>
      <c r="B896" s="165"/>
      <c r="F896" s="239">
        <v>4</v>
      </c>
      <c r="G896" s="229"/>
      <c r="H896" s="221">
        <v>1.4500002861022949</v>
      </c>
      <c r="I896" s="221"/>
      <c r="J896" s="221"/>
      <c r="K896" s="460" t="s">
        <v>463</v>
      </c>
      <c r="L896" s="461"/>
      <c r="M896" s="239"/>
      <c r="N896" s="462">
        <v>22.7</v>
      </c>
      <c r="O896" s="462"/>
      <c r="P896" s="462"/>
      <c r="Q896" s="449">
        <f>IF(N896="","",N896*H896*AE910)</f>
        <v>155.10831389407642</v>
      </c>
      <c r="R896" s="450"/>
      <c r="S896" s="450"/>
      <c r="T896" s="451"/>
      <c r="U896" s="448">
        <v>4</v>
      </c>
      <c r="V896" s="229"/>
      <c r="W896" s="221">
        <v>1.4500002861022949</v>
      </c>
      <c r="X896" s="221"/>
      <c r="Y896" s="221"/>
      <c r="Z896" s="460" t="s">
        <v>463</v>
      </c>
      <c r="AA896" s="461"/>
      <c r="AB896" s="239"/>
      <c r="AC896" s="462">
        <v>22.7</v>
      </c>
      <c r="AD896" s="462"/>
      <c r="AE896" s="462"/>
      <c r="AF896" s="449">
        <f>IF(AC896="","",AC896*W896*AE910)</f>
        <v>155.10831389407642</v>
      </c>
      <c r="AG896" s="450"/>
      <c r="AH896" s="450"/>
      <c r="AI896" s="450"/>
    </row>
    <row r="897" spans="1:35" s="23" customFormat="1" ht="15.75" customHeight="1">
      <c r="A897" s="180" t="str">
        <f t="shared" si="119"/>
        <v/>
      </c>
      <c r="B897" s="165"/>
      <c r="F897" s="239">
        <v>5</v>
      </c>
      <c r="G897" s="229"/>
      <c r="H897" s="221">
        <v>3.4500000476837158</v>
      </c>
      <c r="I897" s="221"/>
      <c r="J897" s="221"/>
      <c r="K897" s="460" t="s">
        <v>463</v>
      </c>
      <c r="L897" s="461"/>
      <c r="M897" s="239"/>
      <c r="N897" s="462">
        <v>37.200000000000003</v>
      </c>
      <c r="O897" s="462"/>
      <c r="P897" s="462"/>
      <c r="Q897" s="449">
        <f>IF(N897="","",N897*H897*AE910)</f>
        <v>604.78801010156803</v>
      </c>
      <c r="R897" s="450"/>
      <c r="S897" s="450"/>
      <c r="T897" s="451"/>
      <c r="U897" s="448">
        <v>5</v>
      </c>
      <c r="V897" s="229"/>
      <c r="W897" s="221">
        <v>3.4500000476837158</v>
      </c>
      <c r="X897" s="221"/>
      <c r="Y897" s="221"/>
      <c r="Z897" s="460" t="s">
        <v>463</v>
      </c>
      <c r="AA897" s="461"/>
      <c r="AB897" s="239"/>
      <c r="AC897" s="462">
        <v>37.200000000000003</v>
      </c>
      <c r="AD897" s="462"/>
      <c r="AE897" s="462"/>
      <c r="AF897" s="449">
        <f>IF(AC897="","",AC897*W897*AE910)</f>
        <v>604.78801010156803</v>
      </c>
      <c r="AG897" s="450"/>
      <c r="AH897" s="450"/>
      <c r="AI897" s="450"/>
    </row>
    <row r="898" spans="1:35" s="23" customFormat="1" ht="15.75" customHeight="1">
      <c r="A898" s="180" t="str">
        <f t="shared" si="119"/>
        <v/>
      </c>
      <c r="B898" s="165"/>
      <c r="F898" s="239">
        <v>6</v>
      </c>
      <c r="G898" s="229"/>
      <c r="H898" s="221">
        <v>2.3499999046325684</v>
      </c>
      <c r="I898" s="221"/>
      <c r="J898" s="221"/>
      <c r="K898" s="460" t="s">
        <v>463</v>
      </c>
      <c r="L898" s="461"/>
      <c r="M898" s="239"/>
      <c r="N898" s="462">
        <v>60.4</v>
      </c>
      <c r="O898" s="462"/>
      <c r="P898" s="462"/>
      <c r="Q898" s="449">
        <f>IF(N898="","",N898*H898*AE910)</f>
        <v>668.87646473153347</v>
      </c>
      <c r="R898" s="450"/>
      <c r="S898" s="450"/>
      <c r="T898" s="451"/>
      <c r="U898" s="448">
        <v>6</v>
      </c>
      <c r="V898" s="229"/>
      <c r="W898" s="221">
        <v>2.3499999046325684</v>
      </c>
      <c r="X898" s="221"/>
      <c r="Y898" s="221"/>
      <c r="Z898" s="460" t="s">
        <v>463</v>
      </c>
      <c r="AA898" s="461"/>
      <c r="AB898" s="239"/>
      <c r="AC898" s="462">
        <v>60.4</v>
      </c>
      <c r="AD898" s="462"/>
      <c r="AE898" s="462"/>
      <c r="AF898" s="449">
        <f>IF(AC898="","",AC898*W898*AE910)</f>
        <v>668.87646473153347</v>
      </c>
      <c r="AG898" s="450"/>
      <c r="AH898" s="450"/>
      <c r="AI898" s="450"/>
    </row>
    <row r="899" spans="1:35" s="23" customFormat="1" ht="15.75" customHeight="1">
      <c r="A899" s="180" t="str">
        <f t="shared" si="119"/>
        <v/>
      </c>
      <c r="B899" s="165"/>
      <c r="F899" s="239">
        <v>7</v>
      </c>
      <c r="G899" s="229"/>
      <c r="H899" s="221">
        <v>8.6000003814697266</v>
      </c>
      <c r="I899" s="221"/>
      <c r="J899" s="221"/>
      <c r="K899" s="460" t="s">
        <v>406</v>
      </c>
      <c r="L899" s="461"/>
      <c r="M899" s="239"/>
      <c r="N899" s="462">
        <v>200</v>
      </c>
      <c r="O899" s="462"/>
      <c r="P899" s="462"/>
      <c r="Q899" s="449">
        <f>IF(N899="","",N899*H899*AE910)</f>
        <v>8105.3094057884136</v>
      </c>
      <c r="R899" s="450"/>
      <c r="S899" s="450"/>
      <c r="T899" s="451"/>
      <c r="U899" s="448">
        <v>7</v>
      </c>
      <c r="V899" s="229"/>
      <c r="W899" s="221">
        <v>8.6000003814697266</v>
      </c>
      <c r="X899" s="221"/>
      <c r="Y899" s="221"/>
      <c r="Z899" s="460" t="s">
        <v>406</v>
      </c>
      <c r="AA899" s="461"/>
      <c r="AB899" s="239"/>
      <c r="AC899" s="462">
        <v>200</v>
      </c>
      <c r="AD899" s="462"/>
      <c r="AE899" s="462"/>
      <c r="AF899" s="449">
        <f>IF(AC899="","",AC899*W899*AE910)</f>
        <v>8105.3094057884136</v>
      </c>
      <c r="AG899" s="450"/>
      <c r="AH899" s="450"/>
      <c r="AI899" s="450"/>
    </row>
    <row r="900" spans="1:35" s="23" customFormat="1" ht="15.75" customHeight="1">
      <c r="A900" s="180" t="str">
        <f t="shared" si="119"/>
        <v/>
      </c>
      <c r="B900" s="165"/>
      <c r="F900" s="239">
        <v>8</v>
      </c>
      <c r="G900" s="229"/>
      <c r="H900" s="221">
        <v>2.2000000476837158</v>
      </c>
      <c r="I900" s="221"/>
      <c r="J900" s="221"/>
      <c r="K900" s="460" t="s">
        <v>463</v>
      </c>
      <c r="L900" s="461"/>
      <c r="M900" s="239"/>
      <c r="N900" s="462">
        <v>59.3</v>
      </c>
      <c r="O900" s="462"/>
      <c r="P900" s="462"/>
      <c r="Q900" s="449">
        <f>IF(N900="","",N900*H900*AE910)</f>
        <v>614.7782797059466</v>
      </c>
      <c r="R900" s="450"/>
      <c r="S900" s="450"/>
      <c r="T900" s="451"/>
      <c r="U900" s="448">
        <v>8</v>
      </c>
      <c r="V900" s="229"/>
      <c r="W900" s="221">
        <v>2.2000000476837158</v>
      </c>
      <c r="X900" s="221"/>
      <c r="Y900" s="221"/>
      <c r="Z900" s="460" t="s">
        <v>463</v>
      </c>
      <c r="AA900" s="461"/>
      <c r="AB900" s="239"/>
      <c r="AC900" s="462">
        <v>59.3</v>
      </c>
      <c r="AD900" s="462"/>
      <c r="AE900" s="462"/>
      <c r="AF900" s="449">
        <f>IF(AC900="","",AC900*W900*AE910)</f>
        <v>614.7782797059466</v>
      </c>
      <c r="AG900" s="450"/>
      <c r="AH900" s="450"/>
      <c r="AI900" s="450"/>
    </row>
    <row r="901" spans="1:35" s="23" customFormat="1" ht="15.75" customHeight="1">
      <c r="A901" s="180" t="str">
        <f t="shared" si="119"/>
        <v/>
      </c>
      <c r="B901" s="165"/>
      <c r="F901" s="239">
        <v>9</v>
      </c>
      <c r="G901" s="229"/>
      <c r="H901" s="221">
        <v>1.5</v>
      </c>
      <c r="I901" s="221"/>
      <c r="J901" s="221"/>
      <c r="K901" s="460" t="s">
        <v>406</v>
      </c>
      <c r="L901" s="461"/>
      <c r="M901" s="239"/>
      <c r="N901" s="462">
        <v>147</v>
      </c>
      <c r="O901" s="462"/>
      <c r="P901" s="462"/>
      <c r="Q901" s="449">
        <f>IF(N901="","",N901*H901*AE910)</f>
        <v>1039.081770174824</v>
      </c>
      <c r="R901" s="450"/>
      <c r="S901" s="450"/>
      <c r="T901" s="451"/>
      <c r="U901" s="448">
        <v>9</v>
      </c>
      <c r="V901" s="229"/>
      <c r="W901" s="221">
        <v>1.5</v>
      </c>
      <c r="X901" s="221"/>
      <c r="Y901" s="221"/>
      <c r="Z901" s="460" t="s">
        <v>406</v>
      </c>
      <c r="AA901" s="461"/>
      <c r="AB901" s="239"/>
      <c r="AC901" s="462">
        <v>147</v>
      </c>
      <c r="AD901" s="462"/>
      <c r="AE901" s="462"/>
      <c r="AF901" s="449">
        <f>IF(AC901="","",AC901*W901*AE910)</f>
        <v>1039.081770174824</v>
      </c>
      <c r="AG901" s="450"/>
      <c r="AH901" s="450"/>
      <c r="AI901" s="450"/>
    </row>
    <row r="902" spans="1:35" s="23" customFormat="1" ht="15.75" customHeight="1">
      <c r="A902" s="180" t="str">
        <f t="shared" si="119"/>
        <v/>
      </c>
      <c r="B902" s="165"/>
      <c r="F902" s="239">
        <v>10</v>
      </c>
      <c r="G902" s="229"/>
      <c r="H902" s="221">
        <v>3.8499999046325684</v>
      </c>
      <c r="I902" s="221"/>
      <c r="J902" s="221"/>
      <c r="K902" s="460" t="s">
        <v>463</v>
      </c>
      <c r="L902" s="461"/>
      <c r="M902" s="239"/>
      <c r="N902" s="462">
        <v>60.1</v>
      </c>
      <c r="O902" s="462"/>
      <c r="P902" s="462"/>
      <c r="Q902" s="449">
        <f>IF(N902="","",N902*H902*AE910)</f>
        <v>1090.3760972168645</v>
      </c>
      <c r="R902" s="450"/>
      <c r="S902" s="450"/>
      <c r="T902" s="451"/>
      <c r="U902" s="448">
        <v>10</v>
      </c>
      <c r="V902" s="229"/>
      <c r="W902" s="221">
        <v>3.8499999046325684</v>
      </c>
      <c r="X902" s="221"/>
      <c r="Y902" s="221"/>
      <c r="Z902" s="460" t="s">
        <v>463</v>
      </c>
      <c r="AA902" s="461"/>
      <c r="AB902" s="239"/>
      <c r="AC902" s="462">
        <v>60.1</v>
      </c>
      <c r="AD902" s="462"/>
      <c r="AE902" s="462"/>
      <c r="AF902" s="449">
        <f>IF(AC902="","",AC902*W902*AE910)</f>
        <v>1090.3760972168645</v>
      </c>
      <c r="AG902" s="450"/>
      <c r="AH902" s="450"/>
      <c r="AI902" s="450"/>
    </row>
    <row r="903" spans="1:35" s="23" customFormat="1" ht="15.75" customHeight="1">
      <c r="A903" s="180" t="str">
        <f t="shared" si="119"/>
        <v/>
      </c>
      <c r="B903" s="165"/>
      <c r="F903" s="239">
        <v>11</v>
      </c>
      <c r="G903" s="229"/>
      <c r="H903" s="221">
        <v>2.4000000953674316</v>
      </c>
      <c r="I903" s="221"/>
      <c r="J903" s="221"/>
      <c r="K903" s="460" t="s">
        <v>406</v>
      </c>
      <c r="L903" s="461"/>
      <c r="M903" s="239"/>
      <c r="N903" s="462">
        <v>196</v>
      </c>
      <c r="O903" s="462"/>
      <c r="P903" s="462"/>
      <c r="Q903" s="449">
        <f>IF(N903="","",N903*H903*AE910)</f>
        <v>2216.7078644570111</v>
      </c>
      <c r="R903" s="450"/>
      <c r="S903" s="450"/>
      <c r="T903" s="451"/>
      <c r="U903" s="448">
        <v>11</v>
      </c>
      <c r="V903" s="229"/>
      <c r="W903" s="221">
        <v>2.4000000953674316</v>
      </c>
      <c r="X903" s="221"/>
      <c r="Y903" s="221"/>
      <c r="Z903" s="460" t="s">
        <v>406</v>
      </c>
      <c r="AA903" s="461"/>
      <c r="AB903" s="239"/>
      <c r="AC903" s="462">
        <v>196</v>
      </c>
      <c r="AD903" s="462"/>
      <c r="AE903" s="462"/>
      <c r="AF903" s="449">
        <f>IF(AC903="","",AC903*W903*AE910)</f>
        <v>2216.7078644570111</v>
      </c>
      <c r="AG903" s="450"/>
      <c r="AH903" s="450"/>
      <c r="AI903" s="450"/>
    </row>
    <row r="904" spans="1:35" s="23" customFormat="1" ht="15.75" customHeight="1">
      <c r="A904" s="180" t="str">
        <f t="shared" si="119"/>
        <v/>
      </c>
      <c r="B904" s="165"/>
      <c r="F904" s="239">
        <v>12</v>
      </c>
      <c r="G904" s="229"/>
      <c r="H904" s="221">
        <v>0.76999998092651367</v>
      </c>
      <c r="I904" s="221"/>
      <c r="J904" s="221"/>
      <c r="K904" s="460" t="s">
        <v>463</v>
      </c>
      <c r="L904" s="461"/>
      <c r="M904" s="239"/>
      <c r="N904" s="462">
        <v>60.1</v>
      </c>
      <c r="O904" s="462"/>
      <c r="P904" s="462"/>
      <c r="Q904" s="449">
        <f>IF(N904="","",N904*H904*AE910)</f>
        <v>218.0752194433729</v>
      </c>
      <c r="R904" s="450"/>
      <c r="S904" s="450"/>
      <c r="T904" s="451"/>
      <c r="U904" s="448">
        <v>12</v>
      </c>
      <c r="V904" s="229"/>
      <c r="W904" s="221">
        <v>2.2699999809265137</v>
      </c>
      <c r="X904" s="221"/>
      <c r="Y904" s="221"/>
      <c r="Z904" s="460" t="s">
        <v>463</v>
      </c>
      <c r="AA904" s="461"/>
      <c r="AB904" s="239"/>
      <c r="AC904" s="462">
        <v>60.1</v>
      </c>
      <c r="AD904" s="462"/>
      <c r="AE904" s="462"/>
      <c r="AF904" s="449">
        <f>IF(AC904="","",AC904*W904*AE910)</f>
        <v>642.89708602505266</v>
      </c>
      <c r="AG904" s="450"/>
      <c r="AH904" s="450"/>
      <c r="AI904" s="450"/>
    </row>
    <row r="905" spans="1:35" s="23" customFormat="1" ht="15.75" customHeight="1">
      <c r="A905" s="180" t="str">
        <f t="shared" si="119"/>
        <v/>
      </c>
      <c r="B905" s="165"/>
      <c r="F905" s="239">
        <v>12</v>
      </c>
      <c r="G905" s="229"/>
      <c r="H905" s="221">
        <v>1.5</v>
      </c>
      <c r="I905" s="221"/>
      <c r="J905" s="221"/>
      <c r="K905" s="460" t="s">
        <v>463</v>
      </c>
      <c r="L905" s="461"/>
      <c r="M905" s="239"/>
      <c r="N905" s="462">
        <v>0</v>
      </c>
      <c r="O905" s="462"/>
      <c r="P905" s="462"/>
      <c r="Q905" s="449">
        <f>IF(N905="","",N905*H905*AE910)</f>
        <v>0</v>
      </c>
      <c r="R905" s="450"/>
      <c r="S905" s="450"/>
      <c r="T905" s="451"/>
      <c r="U905" s="448"/>
      <c r="V905" s="229"/>
      <c r="W905" s="221"/>
      <c r="X905" s="221"/>
      <c r="Y905" s="221"/>
      <c r="Z905" s="460"/>
      <c r="AA905" s="461"/>
      <c r="AB905" s="239"/>
      <c r="AC905" s="462"/>
      <c r="AD905" s="462"/>
      <c r="AE905" s="462"/>
      <c r="AF905" s="449" t="str">
        <f>IF(AC905="","",AC905*W905*AE910)</f>
        <v/>
      </c>
      <c r="AG905" s="450"/>
      <c r="AH905" s="450"/>
      <c r="AI905" s="450"/>
    </row>
    <row r="906" spans="1:35" s="23" customFormat="1" ht="15.75" hidden="1" customHeight="1">
      <c r="A906" s="180" t="str">
        <f t="shared" si="119"/>
        <v>×</v>
      </c>
      <c r="B906" s="165"/>
      <c r="F906" s="239"/>
      <c r="G906" s="229"/>
      <c r="H906" s="221"/>
      <c r="I906" s="221"/>
      <c r="J906" s="221"/>
      <c r="K906" s="460"/>
      <c r="L906" s="461"/>
      <c r="M906" s="239"/>
      <c r="N906" s="462"/>
      <c r="O906" s="462"/>
      <c r="P906" s="462"/>
      <c r="Q906" s="449" t="str">
        <f>IF(N906="","",N906*H906*AE910)</f>
        <v/>
      </c>
      <c r="R906" s="450"/>
      <c r="S906" s="450"/>
      <c r="T906" s="451"/>
      <c r="U906" s="448"/>
      <c r="V906" s="229"/>
      <c r="W906" s="221"/>
      <c r="X906" s="221"/>
      <c r="Y906" s="221"/>
      <c r="Z906" s="460"/>
      <c r="AA906" s="461"/>
      <c r="AB906" s="239"/>
      <c r="AC906" s="462"/>
      <c r="AD906" s="462"/>
      <c r="AE906" s="462"/>
      <c r="AF906" s="449" t="str">
        <f>IF(AC906="","",AC906*W906*AE910)</f>
        <v/>
      </c>
      <c r="AG906" s="450"/>
      <c r="AH906" s="450"/>
      <c r="AI906" s="450"/>
    </row>
    <row r="907" spans="1:35" s="23" customFormat="1" ht="15.75" hidden="1" customHeight="1">
      <c r="A907" s="180" t="str">
        <f t="shared" si="119"/>
        <v>×</v>
      </c>
      <c r="B907" s="165"/>
      <c r="F907" s="239"/>
      <c r="G907" s="229"/>
      <c r="H907" s="221"/>
      <c r="I907" s="221"/>
      <c r="J907" s="221"/>
      <c r="K907" s="460"/>
      <c r="L907" s="461"/>
      <c r="M907" s="239"/>
      <c r="N907" s="462"/>
      <c r="O907" s="462"/>
      <c r="P907" s="462"/>
      <c r="Q907" s="449" t="str">
        <f>IF(N907="","",N907*H907*AE910)</f>
        <v/>
      </c>
      <c r="R907" s="450"/>
      <c r="S907" s="450"/>
      <c r="T907" s="451"/>
      <c r="U907" s="448"/>
      <c r="V907" s="229"/>
      <c r="W907" s="221"/>
      <c r="X907" s="221"/>
      <c r="Y907" s="221"/>
      <c r="Z907" s="460"/>
      <c r="AA907" s="461"/>
      <c r="AB907" s="239"/>
      <c r="AC907" s="462"/>
      <c r="AD907" s="462"/>
      <c r="AE907" s="462"/>
      <c r="AF907" s="449" t="str">
        <f>IF(AC907="","",AC907*W907*AE910)</f>
        <v/>
      </c>
      <c r="AG907" s="450"/>
      <c r="AH907" s="450"/>
      <c r="AI907" s="450"/>
    </row>
    <row r="908" spans="1:35" s="23" customFormat="1" ht="15.75" hidden="1" customHeight="1">
      <c r="A908" s="180" t="str">
        <f t="shared" si="119"/>
        <v>×</v>
      </c>
      <c r="B908" s="165"/>
      <c r="F908" s="239"/>
      <c r="G908" s="229"/>
      <c r="H908" s="221"/>
      <c r="I908" s="221"/>
      <c r="J908" s="221"/>
      <c r="K908" s="460"/>
      <c r="L908" s="461"/>
      <c r="M908" s="239"/>
      <c r="N908" s="462"/>
      <c r="O908" s="462"/>
      <c r="P908" s="462"/>
      <c r="Q908" s="449" t="str">
        <f>IF(N908="","",N908*H908*AE910)</f>
        <v/>
      </c>
      <c r="R908" s="450"/>
      <c r="S908" s="450"/>
      <c r="T908" s="451"/>
      <c r="U908" s="448"/>
      <c r="V908" s="229"/>
      <c r="W908" s="221"/>
      <c r="X908" s="221"/>
      <c r="Y908" s="221"/>
      <c r="Z908" s="460"/>
      <c r="AA908" s="461"/>
      <c r="AB908" s="239"/>
      <c r="AC908" s="462"/>
      <c r="AD908" s="462"/>
      <c r="AE908" s="462"/>
      <c r="AF908" s="449" t="str">
        <f>IF(AC908="","",AC908*W908*AE910)</f>
        <v/>
      </c>
      <c r="AG908" s="450"/>
      <c r="AH908" s="450"/>
      <c r="AI908" s="450"/>
    </row>
    <row r="909" spans="1:35" s="23" customFormat="1" ht="15.75" customHeight="1">
      <c r="A909" s="165"/>
      <c r="B909" s="165"/>
      <c r="F909" s="269" t="s">
        <v>462</v>
      </c>
      <c r="G909" s="270"/>
      <c r="H909" s="526">
        <f>ROUND(SUM(Q893:T908),1)</f>
        <v>14713.1</v>
      </c>
      <c r="I909" s="527"/>
      <c r="J909" s="527"/>
      <c r="K909" s="527"/>
      <c r="L909" s="527"/>
      <c r="M909" s="527"/>
      <c r="N909" s="527"/>
      <c r="O909" s="527"/>
      <c r="P909" s="527"/>
      <c r="Q909" s="527"/>
      <c r="R909" s="527"/>
      <c r="S909" s="527"/>
      <c r="T909" s="528"/>
      <c r="U909" s="509" t="s">
        <v>462</v>
      </c>
      <c r="V909" s="270"/>
      <c r="W909" s="526">
        <f>ROUND(SUM(AF893:AI908),1)</f>
        <v>15137.9</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178" t="s">
        <v>124</v>
      </c>
      <c r="AC910" s="23" t="s">
        <v>430</v>
      </c>
      <c r="AD910" s="165" t="s">
        <v>26</v>
      </c>
      <c r="AE910" s="325">
        <f>AE886</f>
        <v>4.7123889803846897</v>
      </c>
      <c r="AF910" s="325"/>
      <c r="AG910" s="325"/>
      <c r="AH910" s="160" t="s">
        <v>427</v>
      </c>
      <c r="AI910" s="165" t="s">
        <v>154</v>
      </c>
    </row>
    <row r="911" spans="1:35" s="23" customFormat="1" ht="15.75" customHeight="1">
      <c r="A911" s="117" t="str">
        <f t="shared" ref="A911:A916" si="120">IF(液状化L1の有無="","","×")</f>
        <v/>
      </c>
      <c r="B911" s="165" t="s">
        <v>588</v>
      </c>
      <c r="F911" s="30"/>
      <c r="G911" s="30"/>
      <c r="H911" s="30"/>
      <c r="I911" s="30"/>
      <c r="J911" s="30"/>
      <c r="K911" s="30"/>
      <c r="L911" s="30"/>
      <c r="M911" s="30"/>
      <c r="N911" s="30"/>
      <c r="O911" s="30"/>
      <c r="P911" s="30"/>
      <c r="AB911" s="178"/>
      <c r="AD911" s="165"/>
      <c r="AE911" s="166"/>
      <c r="AF911" s="166"/>
      <c r="AG911" s="166"/>
      <c r="AH911" s="160"/>
      <c r="AI911" s="165"/>
    </row>
    <row r="912" spans="1:35" ht="15.75" customHeight="1">
      <c r="A912" s="117" t="str">
        <f t="shared" si="120"/>
        <v/>
      </c>
    </row>
    <row r="913" spans="1:36" s="23" customFormat="1" ht="15.75" customHeight="1">
      <c r="A913" s="117" t="str">
        <f t="shared" si="120"/>
        <v/>
      </c>
      <c r="B913" s="165"/>
      <c r="F913" s="28" t="s">
        <v>505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0"/>
        <v/>
      </c>
      <c r="B914" s="165"/>
      <c r="F914" s="456" t="s">
        <v>428</v>
      </c>
      <c r="G914" s="302"/>
      <c r="H914" s="302"/>
      <c r="I914" s="302"/>
      <c r="J914" s="302"/>
      <c r="K914" s="302"/>
      <c r="L914" s="302"/>
      <c r="M914" s="302"/>
      <c r="N914" s="302"/>
      <c r="O914" s="302"/>
      <c r="P914" s="302"/>
      <c r="Q914" s="302"/>
      <c r="R914" s="302"/>
      <c r="S914" s="302"/>
      <c r="T914" s="457"/>
      <c r="U914" s="458" t="s">
        <v>429</v>
      </c>
      <c r="V914" s="258"/>
      <c r="W914" s="258"/>
      <c r="X914" s="258"/>
      <c r="Y914" s="258"/>
      <c r="Z914" s="258"/>
      <c r="AA914" s="258"/>
      <c r="AB914" s="258"/>
      <c r="AC914" s="258"/>
      <c r="AD914" s="258"/>
      <c r="AE914" s="258"/>
      <c r="AF914" s="258"/>
      <c r="AG914" s="258"/>
      <c r="AH914" s="258"/>
      <c r="AI914" s="259"/>
    </row>
    <row r="915" spans="1:36" s="23" customFormat="1" ht="15.75" customHeight="1">
      <c r="A915" s="117" t="str">
        <f t="shared" si="120"/>
        <v/>
      </c>
      <c r="B915" s="165"/>
      <c r="F915" s="287" t="s">
        <v>77</v>
      </c>
      <c r="G915" s="288"/>
      <c r="H915" s="291" t="s">
        <v>186</v>
      </c>
      <c r="I915" s="292"/>
      <c r="J915" s="292"/>
      <c r="K915" s="420" t="s">
        <v>230</v>
      </c>
      <c r="L915" s="332"/>
      <c r="M915" s="333"/>
      <c r="N915" s="420" t="s">
        <v>461</v>
      </c>
      <c r="O915" s="332"/>
      <c r="P915" s="333"/>
      <c r="Q915" s="420" t="s">
        <v>233</v>
      </c>
      <c r="R915" s="332"/>
      <c r="S915" s="332"/>
      <c r="T915" s="463"/>
      <c r="U915" s="417" t="s">
        <v>77</v>
      </c>
      <c r="V915" s="246"/>
      <c r="W915" s="452" t="s">
        <v>186</v>
      </c>
      <c r="X915" s="303"/>
      <c r="Y915" s="303"/>
      <c r="Z915" s="453" t="s">
        <v>230</v>
      </c>
      <c r="AA915" s="454"/>
      <c r="AB915" s="455"/>
      <c r="AC915" s="453" t="s">
        <v>461</v>
      </c>
      <c r="AD915" s="454"/>
      <c r="AE915" s="455"/>
      <c r="AF915" s="453" t="s">
        <v>233</v>
      </c>
      <c r="AG915" s="454"/>
      <c r="AH915" s="454"/>
      <c r="AI915" s="454"/>
    </row>
    <row r="916" spans="1:36" s="23" customFormat="1" ht="15.75" customHeight="1">
      <c r="A916" s="117" t="str">
        <f t="shared" si="120"/>
        <v/>
      </c>
      <c r="B916" s="165"/>
      <c r="F916" s="289"/>
      <c r="G916" s="290"/>
      <c r="H916" s="293"/>
      <c r="I916" s="293"/>
      <c r="J916" s="293"/>
      <c r="K916" s="421"/>
      <c r="L916" s="335"/>
      <c r="M916" s="287"/>
      <c r="N916" s="421"/>
      <c r="O916" s="335"/>
      <c r="P916" s="287"/>
      <c r="Q916" s="421"/>
      <c r="R916" s="335"/>
      <c r="S916" s="335"/>
      <c r="T916" s="464"/>
      <c r="U916" s="459"/>
      <c r="V916" s="290"/>
      <c r="W916" s="293"/>
      <c r="X916" s="293"/>
      <c r="Y916" s="293"/>
      <c r="Z916" s="421"/>
      <c r="AA916" s="335"/>
      <c r="AB916" s="287"/>
      <c r="AC916" s="421"/>
      <c r="AD916" s="335"/>
      <c r="AE916" s="287"/>
      <c r="AF916" s="421"/>
      <c r="AG916" s="335"/>
      <c r="AH916" s="335"/>
      <c r="AI916" s="335"/>
    </row>
    <row r="917" spans="1:36" s="23" customFormat="1" ht="15.75" customHeight="1">
      <c r="A917" s="117" t="str">
        <f t="shared" ref="A917:A932" si="121">IF(液状化L1の有無="",IF(LEN(F917)+LEN(U917)=0,"×",""),"×")</f>
        <v/>
      </c>
      <c r="B917" s="165"/>
      <c r="F917" s="247">
        <v>2</v>
      </c>
      <c r="G917" s="223"/>
      <c r="H917" s="224">
        <v>0.33000001311302185</v>
      </c>
      <c r="I917" s="224"/>
      <c r="J917" s="224"/>
      <c r="K917" s="429" t="s">
        <v>406</v>
      </c>
      <c r="L917" s="430"/>
      <c r="M917" s="247"/>
      <c r="N917" s="431">
        <v>0</v>
      </c>
      <c r="O917" s="431"/>
      <c r="P917" s="431"/>
      <c r="Q917" s="432">
        <f>IF(N917="","",N917*H917*AE934)</f>
        <v>0</v>
      </c>
      <c r="R917" s="433"/>
      <c r="S917" s="433"/>
      <c r="T917" s="465"/>
      <c r="U917" s="447">
        <v>2</v>
      </c>
      <c r="V917" s="223"/>
      <c r="W917" s="224">
        <v>0.33000001311302185</v>
      </c>
      <c r="X917" s="224"/>
      <c r="Y917" s="224"/>
      <c r="Z917" s="429" t="s">
        <v>406</v>
      </c>
      <c r="AA917" s="430"/>
      <c r="AB917" s="247"/>
      <c r="AC917" s="431">
        <v>0</v>
      </c>
      <c r="AD917" s="431"/>
      <c r="AE917" s="431"/>
      <c r="AF917" s="432">
        <f>IF(AC917="","",AC917*W917*AE934)</f>
        <v>0</v>
      </c>
      <c r="AG917" s="433"/>
      <c r="AH917" s="433"/>
      <c r="AI917" s="433"/>
    </row>
    <row r="918" spans="1:36" s="23" customFormat="1" ht="15.75" customHeight="1">
      <c r="A918" s="117" t="str">
        <f t="shared" si="121"/>
        <v/>
      </c>
      <c r="B918" s="165"/>
      <c r="F918" s="239">
        <v>3</v>
      </c>
      <c r="G918" s="229"/>
      <c r="H918" s="221">
        <v>1.5</v>
      </c>
      <c r="I918" s="221"/>
      <c r="J918" s="221"/>
      <c r="K918" s="460" t="s">
        <v>463</v>
      </c>
      <c r="L918" s="461"/>
      <c r="M918" s="239"/>
      <c r="N918" s="462">
        <v>0</v>
      </c>
      <c r="O918" s="462"/>
      <c r="P918" s="462"/>
      <c r="Q918" s="449">
        <f>IF(N918="","",N918*H918*AE934)</f>
        <v>0</v>
      </c>
      <c r="R918" s="450"/>
      <c r="S918" s="450"/>
      <c r="T918" s="451"/>
      <c r="U918" s="448">
        <v>3</v>
      </c>
      <c r="V918" s="229"/>
      <c r="W918" s="221">
        <v>1.5</v>
      </c>
      <c r="X918" s="221"/>
      <c r="Y918" s="221"/>
      <c r="Z918" s="460" t="s">
        <v>463</v>
      </c>
      <c r="AA918" s="461"/>
      <c r="AB918" s="239"/>
      <c r="AC918" s="462">
        <v>0</v>
      </c>
      <c r="AD918" s="462"/>
      <c r="AE918" s="462"/>
      <c r="AF918" s="449">
        <f>IF(AC918="","",AC918*W918*AE934)</f>
        <v>0</v>
      </c>
      <c r="AG918" s="450"/>
      <c r="AH918" s="450"/>
      <c r="AI918" s="450"/>
    </row>
    <row r="919" spans="1:36" s="23" customFormat="1" ht="15.75" customHeight="1">
      <c r="A919" s="117" t="str">
        <f t="shared" si="121"/>
        <v/>
      </c>
      <c r="B919" s="165"/>
      <c r="F919" s="239">
        <v>4</v>
      </c>
      <c r="G919" s="229"/>
      <c r="H919" s="221">
        <v>5.0999999046325684</v>
      </c>
      <c r="I919" s="221"/>
      <c r="J919" s="221"/>
      <c r="K919" s="460" t="s">
        <v>463</v>
      </c>
      <c r="L919" s="461"/>
      <c r="M919" s="239"/>
      <c r="N919" s="462">
        <v>0</v>
      </c>
      <c r="O919" s="462"/>
      <c r="P919" s="462"/>
      <c r="Q919" s="449">
        <f>IF(N919="","",N919*H919*AE934)</f>
        <v>0</v>
      </c>
      <c r="R919" s="450"/>
      <c r="S919" s="450"/>
      <c r="T919" s="451"/>
      <c r="U919" s="448">
        <v>4</v>
      </c>
      <c r="V919" s="229"/>
      <c r="W919" s="221">
        <v>5.0999999046325684</v>
      </c>
      <c r="X919" s="221"/>
      <c r="Y919" s="221"/>
      <c r="Z919" s="460" t="s">
        <v>463</v>
      </c>
      <c r="AA919" s="461"/>
      <c r="AB919" s="239"/>
      <c r="AC919" s="462">
        <v>0</v>
      </c>
      <c r="AD919" s="462"/>
      <c r="AE919" s="462"/>
      <c r="AF919" s="449">
        <f>IF(AC919="","",AC919*W919*AE934)</f>
        <v>0</v>
      </c>
      <c r="AG919" s="450"/>
      <c r="AH919" s="450"/>
      <c r="AI919" s="450"/>
    </row>
    <row r="920" spans="1:36" s="23" customFormat="1" ht="15.75" customHeight="1">
      <c r="A920" s="117" t="str">
        <f t="shared" si="121"/>
        <v/>
      </c>
      <c r="B920" s="165"/>
      <c r="F920" s="239">
        <v>4</v>
      </c>
      <c r="G920" s="229"/>
      <c r="H920" s="221">
        <v>1.4500002861022949</v>
      </c>
      <c r="I920" s="221"/>
      <c r="J920" s="221"/>
      <c r="K920" s="460" t="s">
        <v>463</v>
      </c>
      <c r="L920" s="461"/>
      <c r="M920" s="239"/>
      <c r="N920" s="462">
        <v>22.7</v>
      </c>
      <c r="O920" s="462"/>
      <c r="P920" s="462"/>
      <c r="Q920" s="449">
        <f>IF(N920="","",N920*H920*AE934)</f>
        <v>155.10831389407642</v>
      </c>
      <c r="R920" s="450"/>
      <c r="S920" s="450"/>
      <c r="T920" s="451"/>
      <c r="U920" s="448">
        <v>4</v>
      </c>
      <c r="V920" s="229"/>
      <c r="W920" s="221">
        <v>1.4500002861022949</v>
      </c>
      <c r="X920" s="221"/>
      <c r="Y920" s="221"/>
      <c r="Z920" s="460" t="s">
        <v>463</v>
      </c>
      <c r="AA920" s="461"/>
      <c r="AB920" s="239"/>
      <c r="AC920" s="462">
        <v>22.7</v>
      </c>
      <c r="AD920" s="462"/>
      <c r="AE920" s="462"/>
      <c r="AF920" s="449">
        <f>IF(AC920="","",AC920*W920*AE934)</f>
        <v>155.10831389407642</v>
      </c>
      <c r="AG920" s="450"/>
      <c r="AH920" s="450"/>
      <c r="AI920" s="450"/>
    </row>
    <row r="921" spans="1:36" s="23" customFormat="1" ht="15.75" customHeight="1">
      <c r="A921" s="117" t="str">
        <f t="shared" si="121"/>
        <v/>
      </c>
      <c r="B921" s="165"/>
      <c r="F921" s="239">
        <v>5</v>
      </c>
      <c r="G921" s="229"/>
      <c r="H921" s="221">
        <v>3.4500000476837158</v>
      </c>
      <c r="I921" s="221"/>
      <c r="J921" s="221"/>
      <c r="K921" s="460" t="s">
        <v>463</v>
      </c>
      <c r="L921" s="461"/>
      <c r="M921" s="239"/>
      <c r="N921" s="462">
        <v>37.200000000000003</v>
      </c>
      <c r="O921" s="462"/>
      <c r="P921" s="462"/>
      <c r="Q921" s="449">
        <f>IF(N921="","",N921*H921*AE934)</f>
        <v>604.78801010156803</v>
      </c>
      <c r="R921" s="450"/>
      <c r="S921" s="450"/>
      <c r="T921" s="451"/>
      <c r="U921" s="448">
        <v>5</v>
      </c>
      <c r="V921" s="229"/>
      <c r="W921" s="221">
        <v>3.4500000476837158</v>
      </c>
      <c r="X921" s="221"/>
      <c r="Y921" s="221"/>
      <c r="Z921" s="460" t="s">
        <v>463</v>
      </c>
      <c r="AA921" s="461"/>
      <c r="AB921" s="239"/>
      <c r="AC921" s="462">
        <v>37.200000000000003</v>
      </c>
      <c r="AD921" s="462"/>
      <c r="AE921" s="462"/>
      <c r="AF921" s="449">
        <f>IF(AC921="","",AC921*W921*AE934)</f>
        <v>604.78801010156803</v>
      </c>
      <c r="AG921" s="450"/>
      <c r="AH921" s="450"/>
      <c r="AI921" s="450"/>
    </row>
    <row r="922" spans="1:36" s="23" customFormat="1" ht="15.75" customHeight="1">
      <c r="A922" s="117" t="str">
        <f t="shared" si="121"/>
        <v/>
      </c>
      <c r="B922" s="165"/>
      <c r="F922" s="239">
        <v>6</v>
      </c>
      <c r="G922" s="229"/>
      <c r="H922" s="221">
        <v>2.3499999046325684</v>
      </c>
      <c r="I922" s="221"/>
      <c r="J922" s="221"/>
      <c r="K922" s="460" t="s">
        <v>463</v>
      </c>
      <c r="L922" s="461"/>
      <c r="M922" s="239"/>
      <c r="N922" s="462">
        <v>60.4</v>
      </c>
      <c r="O922" s="462"/>
      <c r="P922" s="462"/>
      <c r="Q922" s="449">
        <f>IF(N922="","",N922*H922*AE934)</f>
        <v>668.87646473153347</v>
      </c>
      <c r="R922" s="450"/>
      <c r="S922" s="450"/>
      <c r="T922" s="451"/>
      <c r="U922" s="448">
        <v>6</v>
      </c>
      <c r="V922" s="229"/>
      <c r="W922" s="221">
        <v>2.3499999046325684</v>
      </c>
      <c r="X922" s="221"/>
      <c r="Y922" s="221"/>
      <c r="Z922" s="460" t="s">
        <v>463</v>
      </c>
      <c r="AA922" s="461"/>
      <c r="AB922" s="239"/>
      <c r="AC922" s="462">
        <v>60.4</v>
      </c>
      <c r="AD922" s="462"/>
      <c r="AE922" s="462"/>
      <c r="AF922" s="449">
        <f>IF(AC922="","",AC922*W922*AE934)</f>
        <v>668.87646473153347</v>
      </c>
      <c r="AG922" s="450"/>
      <c r="AH922" s="450"/>
      <c r="AI922" s="450"/>
    </row>
    <row r="923" spans="1:36" s="23" customFormat="1" ht="15.75" customHeight="1">
      <c r="A923" s="117" t="str">
        <f t="shared" si="121"/>
        <v/>
      </c>
      <c r="B923" s="165"/>
      <c r="F923" s="239">
        <v>7</v>
      </c>
      <c r="G923" s="229"/>
      <c r="H923" s="221">
        <v>8.6000003814697266</v>
      </c>
      <c r="I923" s="221"/>
      <c r="J923" s="221"/>
      <c r="K923" s="460" t="s">
        <v>406</v>
      </c>
      <c r="L923" s="461"/>
      <c r="M923" s="239"/>
      <c r="N923" s="462">
        <v>144.19999999999999</v>
      </c>
      <c r="O923" s="462"/>
      <c r="P923" s="462"/>
      <c r="Q923" s="449">
        <f>IF(N923="","",N923*H923*AE934)</f>
        <v>5843.9280815734455</v>
      </c>
      <c r="R923" s="450"/>
      <c r="S923" s="450"/>
      <c r="T923" s="451"/>
      <c r="U923" s="448">
        <v>7</v>
      </c>
      <c r="V923" s="229"/>
      <c r="W923" s="221">
        <v>8.6000003814697266</v>
      </c>
      <c r="X923" s="221"/>
      <c r="Y923" s="221"/>
      <c r="Z923" s="460" t="s">
        <v>406</v>
      </c>
      <c r="AA923" s="461"/>
      <c r="AB923" s="239"/>
      <c r="AC923" s="462">
        <v>144.19999999999999</v>
      </c>
      <c r="AD923" s="462"/>
      <c r="AE923" s="462"/>
      <c r="AF923" s="449">
        <f>IF(AC923="","",AC923*W923*AE934)</f>
        <v>5843.9280815734455</v>
      </c>
      <c r="AG923" s="450"/>
      <c r="AH923" s="450"/>
      <c r="AI923" s="450"/>
    </row>
    <row r="924" spans="1:36" s="23" customFormat="1" ht="15.75" customHeight="1">
      <c r="A924" s="117" t="str">
        <f t="shared" si="121"/>
        <v/>
      </c>
      <c r="B924" s="165"/>
      <c r="F924" s="239">
        <v>8</v>
      </c>
      <c r="G924" s="229"/>
      <c r="H924" s="221">
        <v>2.2000000476837158</v>
      </c>
      <c r="I924" s="221"/>
      <c r="J924" s="221"/>
      <c r="K924" s="460" t="s">
        <v>463</v>
      </c>
      <c r="L924" s="461"/>
      <c r="M924" s="239"/>
      <c r="N924" s="462">
        <v>59.3</v>
      </c>
      <c r="O924" s="462"/>
      <c r="P924" s="462"/>
      <c r="Q924" s="449">
        <f>IF(N924="","",N924*H924*AE934)</f>
        <v>614.7782797059466</v>
      </c>
      <c r="R924" s="450"/>
      <c r="S924" s="450"/>
      <c r="T924" s="451"/>
      <c r="U924" s="448">
        <v>8</v>
      </c>
      <c r="V924" s="229"/>
      <c r="W924" s="221">
        <v>2.2000000476837158</v>
      </c>
      <c r="X924" s="221"/>
      <c r="Y924" s="221"/>
      <c r="Z924" s="460" t="s">
        <v>463</v>
      </c>
      <c r="AA924" s="461"/>
      <c r="AB924" s="239"/>
      <c r="AC924" s="462">
        <v>59.3</v>
      </c>
      <c r="AD924" s="462"/>
      <c r="AE924" s="462"/>
      <c r="AF924" s="449">
        <f>IF(AC924="","",AC924*W924*AE934)</f>
        <v>614.7782797059466</v>
      </c>
      <c r="AG924" s="450"/>
      <c r="AH924" s="450"/>
      <c r="AI924" s="450"/>
    </row>
    <row r="925" spans="1:36" s="23" customFormat="1" ht="15.75" customHeight="1">
      <c r="A925" s="117" t="str">
        <f t="shared" si="121"/>
        <v/>
      </c>
      <c r="B925" s="165"/>
      <c r="F925" s="239">
        <v>9</v>
      </c>
      <c r="G925" s="229"/>
      <c r="H925" s="221">
        <v>1.5</v>
      </c>
      <c r="I925" s="221"/>
      <c r="J925" s="221"/>
      <c r="K925" s="460" t="s">
        <v>406</v>
      </c>
      <c r="L925" s="461"/>
      <c r="M925" s="239"/>
      <c r="N925" s="462">
        <v>147</v>
      </c>
      <c r="O925" s="462"/>
      <c r="P925" s="462"/>
      <c r="Q925" s="449">
        <f>IF(N925="","",N925*H925*AE934)</f>
        <v>1039.081770174824</v>
      </c>
      <c r="R925" s="450"/>
      <c r="S925" s="450"/>
      <c r="T925" s="451"/>
      <c r="U925" s="448">
        <v>9</v>
      </c>
      <c r="V925" s="229"/>
      <c r="W925" s="221">
        <v>1.5</v>
      </c>
      <c r="X925" s="221"/>
      <c r="Y925" s="221"/>
      <c r="Z925" s="460" t="s">
        <v>406</v>
      </c>
      <c r="AA925" s="461"/>
      <c r="AB925" s="239"/>
      <c r="AC925" s="462">
        <v>147</v>
      </c>
      <c r="AD925" s="462"/>
      <c r="AE925" s="462"/>
      <c r="AF925" s="449">
        <f>IF(AC925="","",AC925*W925*AE934)</f>
        <v>1039.081770174824</v>
      </c>
      <c r="AG925" s="450"/>
      <c r="AH925" s="450"/>
      <c r="AI925" s="450"/>
    </row>
    <row r="926" spans="1:36" s="23" customFormat="1" ht="15.75" customHeight="1">
      <c r="A926" s="117" t="str">
        <f t="shared" si="121"/>
        <v/>
      </c>
      <c r="B926" s="165"/>
      <c r="F926" s="239">
        <v>10</v>
      </c>
      <c r="G926" s="229"/>
      <c r="H926" s="221">
        <v>3.8499999046325684</v>
      </c>
      <c r="I926" s="221"/>
      <c r="J926" s="221"/>
      <c r="K926" s="460" t="s">
        <v>463</v>
      </c>
      <c r="L926" s="461"/>
      <c r="M926" s="239"/>
      <c r="N926" s="462">
        <v>60.1</v>
      </c>
      <c r="O926" s="462"/>
      <c r="P926" s="462"/>
      <c r="Q926" s="449">
        <f>IF(N926="","",N926*H926*AE934)</f>
        <v>1090.3760972168645</v>
      </c>
      <c r="R926" s="450"/>
      <c r="S926" s="450"/>
      <c r="T926" s="451"/>
      <c r="U926" s="448">
        <v>10</v>
      </c>
      <c r="V926" s="229"/>
      <c r="W926" s="221">
        <v>3.8499999046325684</v>
      </c>
      <c r="X926" s="221"/>
      <c r="Y926" s="221"/>
      <c r="Z926" s="460" t="s">
        <v>463</v>
      </c>
      <c r="AA926" s="461"/>
      <c r="AB926" s="239"/>
      <c r="AC926" s="462">
        <v>60.1</v>
      </c>
      <c r="AD926" s="462"/>
      <c r="AE926" s="462"/>
      <c r="AF926" s="449">
        <f>IF(AC926="","",AC926*W926*AE934)</f>
        <v>1090.3760972168645</v>
      </c>
      <c r="AG926" s="450"/>
      <c r="AH926" s="450"/>
      <c r="AI926" s="450"/>
    </row>
    <row r="927" spans="1:36" s="23" customFormat="1" ht="15.75" customHeight="1">
      <c r="A927" s="117" t="str">
        <f t="shared" si="121"/>
        <v/>
      </c>
      <c r="B927" s="165"/>
      <c r="F927" s="239">
        <v>11</v>
      </c>
      <c r="G927" s="229"/>
      <c r="H927" s="221">
        <v>2.4000000953674316</v>
      </c>
      <c r="I927" s="221"/>
      <c r="J927" s="221"/>
      <c r="K927" s="460" t="s">
        <v>406</v>
      </c>
      <c r="L927" s="461"/>
      <c r="M927" s="239"/>
      <c r="N927" s="462">
        <v>196</v>
      </c>
      <c r="O927" s="462"/>
      <c r="P927" s="462"/>
      <c r="Q927" s="449">
        <f>IF(N927="","",N927*H927*AE934)</f>
        <v>2216.7078644570111</v>
      </c>
      <c r="R927" s="450"/>
      <c r="S927" s="450"/>
      <c r="T927" s="451"/>
      <c r="U927" s="448">
        <v>11</v>
      </c>
      <c r="V927" s="229"/>
      <c r="W927" s="221">
        <v>2.4000000953674316</v>
      </c>
      <c r="X927" s="221"/>
      <c r="Y927" s="221"/>
      <c r="Z927" s="460" t="s">
        <v>406</v>
      </c>
      <c r="AA927" s="461"/>
      <c r="AB927" s="239"/>
      <c r="AC927" s="462">
        <v>196</v>
      </c>
      <c r="AD927" s="462"/>
      <c r="AE927" s="462"/>
      <c r="AF927" s="449">
        <f>IF(AC927="","",AC927*W927*AE934)</f>
        <v>2216.7078644570111</v>
      </c>
      <c r="AG927" s="450"/>
      <c r="AH927" s="450"/>
      <c r="AI927" s="450"/>
    </row>
    <row r="928" spans="1:36" s="23" customFormat="1" ht="15.75" customHeight="1">
      <c r="A928" s="117" t="str">
        <f t="shared" si="121"/>
        <v/>
      </c>
      <c r="B928" s="165"/>
      <c r="F928" s="239">
        <v>12</v>
      </c>
      <c r="G928" s="229"/>
      <c r="H928" s="221">
        <v>0.76999998092651367</v>
      </c>
      <c r="I928" s="221"/>
      <c r="J928" s="221"/>
      <c r="K928" s="460" t="s">
        <v>463</v>
      </c>
      <c r="L928" s="461"/>
      <c r="M928" s="239"/>
      <c r="N928" s="462">
        <v>60.1</v>
      </c>
      <c r="O928" s="462"/>
      <c r="P928" s="462"/>
      <c r="Q928" s="449">
        <f>IF(N928="","",N928*H928*AE934)</f>
        <v>218.0752194433729</v>
      </c>
      <c r="R928" s="450"/>
      <c r="S928" s="450"/>
      <c r="T928" s="451"/>
      <c r="U928" s="448">
        <v>12</v>
      </c>
      <c r="V928" s="229"/>
      <c r="W928" s="221">
        <v>2.2699999809265137</v>
      </c>
      <c r="X928" s="221"/>
      <c r="Y928" s="221"/>
      <c r="Z928" s="460" t="s">
        <v>463</v>
      </c>
      <c r="AA928" s="461"/>
      <c r="AB928" s="239"/>
      <c r="AC928" s="462">
        <v>60.1</v>
      </c>
      <c r="AD928" s="462"/>
      <c r="AE928" s="462"/>
      <c r="AF928" s="449">
        <f>IF(AC928="","",AC928*W928*AE934)</f>
        <v>642.89708602505266</v>
      </c>
      <c r="AG928" s="450"/>
      <c r="AH928" s="450"/>
      <c r="AI928" s="450"/>
    </row>
    <row r="929" spans="1:36" s="23" customFormat="1" ht="15.75" customHeight="1">
      <c r="A929" s="117" t="str">
        <f t="shared" si="121"/>
        <v/>
      </c>
      <c r="B929" s="165"/>
      <c r="F929" s="239">
        <v>12</v>
      </c>
      <c r="G929" s="229"/>
      <c r="H929" s="221">
        <v>1.5</v>
      </c>
      <c r="I929" s="221"/>
      <c r="J929" s="221"/>
      <c r="K929" s="460" t="s">
        <v>463</v>
      </c>
      <c r="L929" s="461"/>
      <c r="M929" s="239"/>
      <c r="N929" s="462">
        <v>0</v>
      </c>
      <c r="O929" s="462"/>
      <c r="P929" s="462"/>
      <c r="Q929" s="449">
        <f>IF(N929="","",N929*H929*AE934)</f>
        <v>0</v>
      </c>
      <c r="R929" s="450"/>
      <c r="S929" s="450"/>
      <c r="T929" s="451"/>
      <c r="U929" s="448"/>
      <c r="V929" s="229"/>
      <c r="W929" s="221"/>
      <c r="X929" s="221"/>
      <c r="Y929" s="221"/>
      <c r="Z929" s="460"/>
      <c r="AA929" s="461"/>
      <c r="AB929" s="239"/>
      <c r="AC929" s="462"/>
      <c r="AD929" s="462"/>
      <c r="AE929" s="462"/>
      <c r="AF929" s="449" t="str">
        <f>IF(AC929="","",AC929*W929*AE934)</f>
        <v/>
      </c>
      <c r="AG929" s="450"/>
      <c r="AH929" s="450"/>
      <c r="AI929" s="450"/>
    </row>
    <row r="930" spans="1:36" s="23" customFormat="1" ht="15.75" hidden="1" customHeight="1">
      <c r="A930" s="117" t="str">
        <f t="shared" si="121"/>
        <v>×</v>
      </c>
      <c r="B930" s="165"/>
      <c r="F930" s="239"/>
      <c r="G930" s="229"/>
      <c r="H930" s="221"/>
      <c r="I930" s="221"/>
      <c r="J930" s="221"/>
      <c r="K930" s="460"/>
      <c r="L930" s="461"/>
      <c r="M930" s="239"/>
      <c r="N930" s="462"/>
      <c r="O930" s="462"/>
      <c r="P930" s="462"/>
      <c r="Q930" s="449" t="str">
        <f>IF(N930="","",N930*H930*AE934)</f>
        <v/>
      </c>
      <c r="R930" s="450"/>
      <c r="S930" s="450"/>
      <c r="T930" s="451"/>
      <c r="U930" s="448"/>
      <c r="V930" s="229"/>
      <c r="W930" s="221"/>
      <c r="X930" s="221"/>
      <c r="Y930" s="221"/>
      <c r="Z930" s="460"/>
      <c r="AA930" s="461"/>
      <c r="AB930" s="239"/>
      <c r="AC930" s="462"/>
      <c r="AD930" s="462"/>
      <c r="AE930" s="462"/>
      <c r="AF930" s="449" t="str">
        <f>IF(AC930="","",AC930*W930*AE934)</f>
        <v/>
      </c>
      <c r="AG930" s="450"/>
      <c r="AH930" s="450"/>
      <c r="AI930" s="450"/>
    </row>
    <row r="931" spans="1:36" s="23" customFormat="1" ht="15.75" hidden="1" customHeight="1">
      <c r="A931" s="117" t="str">
        <f t="shared" si="121"/>
        <v>×</v>
      </c>
      <c r="B931" s="165"/>
      <c r="F931" s="239"/>
      <c r="G931" s="229"/>
      <c r="H931" s="221"/>
      <c r="I931" s="221"/>
      <c r="J931" s="221"/>
      <c r="K931" s="460"/>
      <c r="L931" s="461"/>
      <c r="M931" s="239"/>
      <c r="N931" s="462"/>
      <c r="O931" s="462"/>
      <c r="P931" s="462"/>
      <c r="Q931" s="449" t="str">
        <f>IF(N931="","",N931*H931*AE934)</f>
        <v/>
      </c>
      <c r="R931" s="450"/>
      <c r="S931" s="450"/>
      <c r="T931" s="451"/>
      <c r="U931" s="448"/>
      <c r="V931" s="229"/>
      <c r="W931" s="221"/>
      <c r="X931" s="221"/>
      <c r="Y931" s="221"/>
      <c r="Z931" s="460"/>
      <c r="AA931" s="461"/>
      <c r="AB931" s="239"/>
      <c r="AC931" s="462"/>
      <c r="AD931" s="462"/>
      <c r="AE931" s="462"/>
      <c r="AF931" s="449" t="str">
        <f>IF(AC931="","",AC931*W931*AE934)</f>
        <v/>
      </c>
      <c r="AG931" s="450"/>
      <c r="AH931" s="450"/>
      <c r="AI931" s="450"/>
    </row>
    <row r="932" spans="1:36" s="23" customFormat="1" ht="15.75" hidden="1" customHeight="1">
      <c r="A932" s="117" t="str">
        <f t="shared" si="121"/>
        <v>×</v>
      </c>
      <c r="B932" s="165"/>
      <c r="F932" s="239"/>
      <c r="G932" s="229"/>
      <c r="H932" s="221"/>
      <c r="I932" s="221"/>
      <c r="J932" s="221"/>
      <c r="K932" s="460"/>
      <c r="L932" s="461"/>
      <c r="M932" s="239"/>
      <c r="N932" s="462"/>
      <c r="O932" s="462"/>
      <c r="P932" s="462"/>
      <c r="Q932" s="449" t="str">
        <f>IF(N932="","",N932*H932*AE934)</f>
        <v/>
      </c>
      <c r="R932" s="450"/>
      <c r="S932" s="450"/>
      <c r="T932" s="451"/>
      <c r="U932" s="448"/>
      <c r="V932" s="229"/>
      <c r="W932" s="221"/>
      <c r="X932" s="221"/>
      <c r="Y932" s="221"/>
      <c r="Z932" s="460"/>
      <c r="AA932" s="461"/>
      <c r="AB932" s="239"/>
      <c r="AC932" s="462"/>
      <c r="AD932" s="462"/>
      <c r="AE932" s="462"/>
      <c r="AF932" s="449" t="str">
        <f>IF(AC932="","",AC932*W932*AE934)</f>
        <v/>
      </c>
      <c r="AG932" s="450"/>
      <c r="AH932" s="450"/>
      <c r="AI932" s="450"/>
    </row>
    <row r="933" spans="1:36" s="23" customFormat="1" ht="15.75" customHeight="1">
      <c r="A933" s="117" t="str">
        <f>IF(液状化L1の有無="","","×")</f>
        <v/>
      </c>
      <c r="B933" s="165"/>
      <c r="F933" s="269" t="s">
        <v>462</v>
      </c>
      <c r="G933" s="270"/>
      <c r="H933" s="526">
        <f>ROUND(SUM(Q917:T932),1)</f>
        <v>12451.7</v>
      </c>
      <c r="I933" s="527"/>
      <c r="J933" s="527"/>
      <c r="K933" s="527"/>
      <c r="L933" s="527"/>
      <c r="M933" s="527"/>
      <c r="N933" s="527"/>
      <c r="O933" s="527"/>
      <c r="P933" s="527"/>
      <c r="Q933" s="527"/>
      <c r="R933" s="527"/>
      <c r="S933" s="527"/>
      <c r="T933" s="528"/>
      <c r="U933" s="509" t="s">
        <v>462</v>
      </c>
      <c r="V933" s="270"/>
      <c r="W933" s="526">
        <f>ROUND(SUM(AF917:AI932),1)</f>
        <v>12876.5</v>
      </c>
      <c r="X933" s="527"/>
      <c r="Y933" s="527"/>
      <c r="Z933" s="527"/>
      <c r="AA933" s="527"/>
      <c r="AB933" s="527"/>
      <c r="AC933" s="527"/>
      <c r="AD933" s="527"/>
      <c r="AE933" s="527"/>
      <c r="AF933" s="527"/>
      <c r="AG933" s="527"/>
      <c r="AH933" s="527"/>
      <c r="AI933" s="527"/>
    </row>
    <row r="934" spans="1:36" s="23" customFormat="1" ht="15.75" customHeight="1">
      <c r="A934" s="118" t="str">
        <f>IF(液状化L1の有無="","","×")</f>
        <v/>
      </c>
      <c r="B934" s="165"/>
      <c r="F934" s="30"/>
      <c r="G934" s="30"/>
      <c r="H934" s="30"/>
      <c r="I934" s="30"/>
      <c r="J934" s="30"/>
      <c r="K934" s="30"/>
      <c r="L934" s="30"/>
      <c r="M934" s="30"/>
      <c r="N934" s="30"/>
      <c r="O934" s="30"/>
      <c r="P934" s="30"/>
      <c r="AB934" s="178" t="s">
        <v>124</v>
      </c>
      <c r="AC934" s="23" t="s">
        <v>430</v>
      </c>
      <c r="AD934" s="165" t="s">
        <v>26</v>
      </c>
      <c r="AE934" s="325">
        <f>AE910</f>
        <v>4.7123889803846897</v>
      </c>
      <c r="AF934" s="325"/>
      <c r="AG934" s="325"/>
      <c r="AH934" s="160" t="s">
        <v>427</v>
      </c>
      <c r="AI934" s="165" t="s">
        <v>154</v>
      </c>
    </row>
    <row r="935" spans="1:36" ht="15.75" customHeight="1">
      <c r="A935" s="116" t="str">
        <f t="shared" ref="A935:A940" si="122">IF(液状化L2の有無="","","×")</f>
        <v/>
      </c>
      <c r="B935" s="165" t="s">
        <v>588</v>
      </c>
    </row>
    <row r="936" spans="1:36" ht="15.75" customHeight="1">
      <c r="A936" s="116" t="str">
        <f t="shared" si="122"/>
        <v/>
      </c>
    </row>
    <row r="937" spans="1:36" s="23" customFormat="1" ht="15.75" customHeight="1">
      <c r="A937" s="116" t="str">
        <f t="shared" si="122"/>
        <v/>
      </c>
      <c r="B937" s="165"/>
      <c r="F937" s="28" t="s">
        <v>504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2"/>
        <v/>
      </c>
      <c r="B938" s="165"/>
      <c r="F938" s="456" t="s">
        <v>428</v>
      </c>
      <c r="G938" s="302"/>
      <c r="H938" s="302"/>
      <c r="I938" s="302"/>
      <c r="J938" s="302"/>
      <c r="K938" s="302"/>
      <c r="L938" s="302"/>
      <c r="M938" s="302"/>
      <c r="N938" s="302"/>
      <c r="O938" s="302"/>
      <c r="P938" s="302"/>
      <c r="Q938" s="302"/>
      <c r="R938" s="302"/>
      <c r="S938" s="302"/>
      <c r="T938" s="457"/>
      <c r="U938" s="458" t="s">
        <v>429</v>
      </c>
      <c r="V938" s="258"/>
      <c r="W938" s="258"/>
      <c r="X938" s="258"/>
      <c r="Y938" s="258"/>
      <c r="Z938" s="258"/>
      <c r="AA938" s="258"/>
      <c r="AB938" s="258"/>
      <c r="AC938" s="258"/>
      <c r="AD938" s="258"/>
      <c r="AE938" s="258"/>
      <c r="AF938" s="258"/>
      <c r="AG938" s="258"/>
      <c r="AH938" s="258"/>
      <c r="AI938" s="259"/>
    </row>
    <row r="939" spans="1:36" s="23" customFormat="1" ht="15.75" customHeight="1">
      <c r="A939" s="116" t="str">
        <f t="shared" si="122"/>
        <v/>
      </c>
      <c r="B939" s="165"/>
      <c r="F939" s="287" t="s">
        <v>77</v>
      </c>
      <c r="G939" s="288"/>
      <c r="H939" s="291" t="s">
        <v>186</v>
      </c>
      <c r="I939" s="292"/>
      <c r="J939" s="292"/>
      <c r="K939" s="420" t="s">
        <v>230</v>
      </c>
      <c r="L939" s="332"/>
      <c r="M939" s="333"/>
      <c r="N939" s="420" t="s">
        <v>461</v>
      </c>
      <c r="O939" s="332"/>
      <c r="P939" s="333"/>
      <c r="Q939" s="420" t="s">
        <v>233</v>
      </c>
      <c r="R939" s="332"/>
      <c r="S939" s="332"/>
      <c r="T939" s="463"/>
      <c r="U939" s="417" t="s">
        <v>77</v>
      </c>
      <c r="V939" s="246"/>
      <c r="W939" s="452" t="s">
        <v>186</v>
      </c>
      <c r="X939" s="303"/>
      <c r="Y939" s="303"/>
      <c r="Z939" s="453" t="s">
        <v>230</v>
      </c>
      <c r="AA939" s="454"/>
      <c r="AB939" s="455"/>
      <c r="AC939" s="453" t="s">
        <v>461</v>
      </c>
      <c r="AD939" s="454"/>
      <c r="AE939" s="455"/>
      <c r="AF939" s="453" t="s">
        <v>233</v>
      </c>
      <c r="AG939" s="454"/>
      <c r="AH939" s="454"/>
      <c r="AI939" s="454"/>
    </row>
    <row r="940" spans="1:36" s="23" customFormat="1" ht="15.75" customHeight="1">
      <c r="A940" s="116" t="str">
        <f t="shared" si="122"/>
        <v/>
      </c>
      <c r="B940" s="165"/>
      <c r="F940" s="289"/>
      <c r="G940" s="290"/>
      <c r="H940" s="293"/>
      <c r="I940" s="293"/>
      <c r="J940" s="293"/>
      <c r="K940" s="421"/>
      <c r="L940" s="335"/>
      <c r="M940" s="287"/>
      <c r="N940" s="421"/>
      <c r="O940" s="335"/>
      <c r="P940" s="287"/>
      <c r="Q940" s="421"/>
      <c r="R940" s="335"/>
      <c r="S940" s="335"/>
      <c r="T940" s="464"/>
      <c r="U940" s="459"/>
      <c r="V940" s="290"/>
      <c r="W940" s="293"/>
      <c r="X940" s="293"/>
      <c r="Y940" s="293"/>
      <c r="Z940" s="421"/>
      <c r="AA940" s="335"/>
      <c r="AB940" s="287"/>
      <c r="AC940" s="421"/>
      <c r="AD940" s="335"/>
      <c r="AE940" s="287"/>
      <c r="AF940" s="421"/>
      <c r="AG940" s="335"/>
      <c r="AH940" s="335"/>
      <c r="AI940" s="335"/>
    </row>
    <row r="941" spans="1:36" s="23" customFormat="1" ht="15.75" customHeight="1">
      <c r="A941" s="116" t="str">
        <f t="shared" ref="A941:A956" si="123">IF(液状化L2の有無="",IF(LEN(F941)+LEN(U941)=0,"×",""),"×")</f>
        <v/>
      </c>
      <c r="B941" s="165"/>
      <c r="F941" s="247">
        <v>2</v>
      </c>
      <c r="G941" s="223"/>
      <c r="H941" s="224">
        <v>0.33000001311302185</v>
      </c>
      <c r="I941" s="224"/>
      <c r="J941" s="224"/>
      <c r="K941" s="429" t="s">
        <v>406</v>
      </c>
      <c r="L941" s="430"/>
      <c r="M941" s="247"/>
      <c r="N941" s="431">
        <v>0</v>
      </c>
      <c r="O941" s="431"/>
      <c r="P941" s="431"/>
      <c r="Q941" s="432">
        <f>IF(N941="","",N941*H941*AE958)</f>
        <v>0</v>
      </c>
      <c r="R941" s="433"/>
      <c r="S941" s="433"/>
      <c r="T941" s="465"/>
      <c r="U941" s="447">
        <v>2</v>
      </c>
      <c r="V941" s="223"/>
      <c r="W941" s="224">
        <v>0.33000001311302185</v>
      </c>
      <c r="X941" s="224"/>
      <c r="Y941" s="224"/>
      <c r="Z941" s="429" t="s">
        <v>406</v>
      </c>
      <c r="AA941" s="430"/>
      <c r="AB941" s="247"/>
      <c r="AC941" s="431">
        <v>0</v>
      </c>
      <c r="AD941" s="431"/>
      <c r="AE941" s="431"/>
      <c r="AF941" s="432">
        <f>IF(AC941="","",AC941*W941*AE958)</f>
        <v>0</v>
      </c>
      <c r="AG941" s="433"/>
      <c r="AH941" s="433"/>
      <c r="AI941" s="433"/>
    </row>
    <row r="942" spans="1:36" s="23" customFormat="1" ht="15.75" customHeight="1">
      <c r="A942" s="116" t="str">
        <f t="shared" si="123"/>
        <v/>
      </c>
      <c r="B942" s="165"/>
      <c r="F942" s="239">
        <v>3</v>
      </c>
      <c r="G942" s="229"/>
      <c r="H942" s="221">
        <v>1.5</v>
      </c>
      <c r="I942" s="221"/>
      <c r="J942" s="221"/>
      <c r="K942" s="460" t="s">
        <v>463</v>
      </c>
      <c r="L942" s="461"/>
      <c r="M942" s="239"/>
      <c r="N942" s="462">
        <v>0</v>
      </c>
      <c r="O942" s="462"/>
      <c r="P942" s="462"/>
      <c r="Q942" s="449">
        <f>IF(N942="","",N942*H942*AE958)</f>
        <v>0</v>
      </c>
      <c r="R942" s="450"/>
      <c r="S942" s="450"/>
      <c r="T942" s="451"/>
      <c r="U942" s="448">
        <v>3</v>
      </c>
      <c r="V942" s="229"/>
      <c r="W942" s="221">
        <v>1.5</v>
      </c>
      <c r="X942" s="221"/>
      <c r="Y942" s="221"/>
      <c r="Z942" s="460" t="s">
        <v>463</v>
      </c>
      <c r="AA942" s="461"/>
      <c r="AB942" s="239"/>
      <c r="AC942" s="462">
        <v>0</v>
      </c>
      <c r="AD942" s="462"/>
      <c r="AE942" s="462"/>
      <c r="AF942" s="449">
        <f>IF(AC942="","",AC942*W942*AE958)</f>
        <v>0</v>
      </c>
      <c r="AG942" s="450"/>
      <c r="AH942" s="450"/>
      <c r="AI942" s="450"/>
    </row>
    <row r="943" spans="1:36" s="23" customFormat="1" ht="15.75" customHeight="1">
      <c r="A943" s="116" t="str">
        <f t="shared" si="123"/>
        <v/>
      </c>
      <c r="B943" s="165"/>
      <c r="F943" s="239">
        <v>4</v>
      </c>
      <c r="G943" s="229"/>
      <c r="H943" s="221">
        <v>5.2000002861022949</v>
      </c>
      <c r="I943" s="221"/>
      <c r="J943" s="221"/>
      <c r="K943" s="460" t="s">
        <v>463</v>
      </c>
      <c r="L943" s="461"/>
      <c r="M943" s="239"/>
      <c r="N943" s="462">
        <v>0</v>
      </c>
      <c r="O943" s="462"/>
      <c r="P943" s="462"/>
      <c r="Q943" s="449">
        <f>IF(N943="","",N943*H943*AE958)</f>
        <v>0</v>
      </c>
      <c r="R943" s="450"/>
      <c r="S943" s="450"/>
      <c r="T943" s="451"/>
      <c r="U943" s="448">
        <v>4</v>
      </c>
      <c r="V943" s="229"/>
      <c r="W943" s="221">
        <v>5.2000002861022949</v>
      </c>
      <c r="X943" s="221"/>
      <c r="Y943" s="221"/>
      <c r="Z943" s="460" t="s">
        <v>463</v>
      </c>
      <c r="AA943" s="461"/>
      <c r="AB943" s="239"/>
      <c r="AC943" s="462">
        <v>0</v>
      </c>
      <c r="AD943" s="462"/>
      <c r="AE943" s="462"/>
      <c r="AF943" s="449">
        <f>IF(AC943="","",AC943*W943*AE958)</f>
        <v>0</v>
      </c>
      <c r="AG943" s="450"/>
      <c r="AH943" s="450"/>
      <c r="AI943" s="450"/>
    </row>
    <row r="944" spans="1:36" s="23" customFormat="1" ht="15.75" customHeight="1">
      <c r="A944" s="116" t="str">
        <f t="shared" si="123"/>
        <v/>
      </c>
      <c r="B944" s="165"/>
      <c r="F944" s="239">
        <v>4</v>
      </c>
      <c r="G944" s="229"/>
      <c r="H944" s="221">
        <v>1.3499999046325684</v>
      </c>
      <c r="I944" s="221"/>
      <c r="J944" s="221"/>
      <c r="K944" s="460" t="s">
        <v>463</v>
      </c>
      <c r="L944" s="461"/>
      <c r="M944" s="239"/>
      <c r="N944" s="462">
        <v>22.7</v>
      </c>
      <c r="O944" s="462"/>
      <c r="P944" s="462"/>
      <c r="Q944" s="449">
        <f>IF(N944="","",N944*H944*AE958)</f>
        <v>144.41115010231735</v>
      </c>
      <c r="R944" s="450"/>
      <c r="S944" s="450"/>
      <c r="T944" s="451"/>
      <c r="U944" s="448">
        <v>4</v>
      </c>
      <c r="V944" s="229"/>
      <c r="W944" s="221">
        <v>1.3499999046325684</v>
      </c>
      <c r="X944" s="221"/>
      <c r="Y944" s="221"/>
      <c r="Z944" s="460" t="s">
        <v>463</v>
      </c>
      <c r="AA944" s="461"/>
      <c r="AB944" s="239"/>
      <c r="AC944" s="462">
        <v>22.7</v>
      </c>
      <c r="AD944" s="462"/>
      <c r="AE944" s="462"/>
      <c r="AF944" s="449">
        <f>IF(AC944="","",AC944*W944*AE958)</f>
        <v>144.41115010231735</v>
      </c>
      <c r="AG944" s="450"/>
      <c r="AH944" s="450"/>
      <c r="AI944" s="450"/>
    </row>
    <row r="945" spans="1:35" s="23" customFormat="1" ht="15.75" customHeight="1">
      <c r="A945" s="116" t="str">
        <f t="shared" si="123"/>
        <v/>
      </c>
      <c r="B945" s="165"/>
      <c r="F945" s="239">
        <v>5</v>
      </c>
      <c r="G945" s="229"/>
      <c r="H945" s="221">
        <v>3.4500000476837158</v>
      </c>
      <c r="I945" s="221"/>
      <c r="J945" s="221"/>
      <c r="K945" s="460" t="s">
        <v>463</v>
      </c>
      <c r="L945" s="461"/>
      <c r="M945" s="239"/>
      <c r="N945" s="462">
        <v>37.200000000000003</v>
      </c>
      <c r="O945" s="462"/>
      <c r="P945" s="462"/>
      <c r="Q945" s="449">
        <f>IF(N945="","",N945*H945*AE958)</f>
        <v>604.78801010156803</v>
      </c>
      <c r="R945" s="450"/>
      <c r="S945" s="450"/>
      <c r="T945" s="451"/>
      <c r="U945" s="448">
        <v>5</v>
      </c>
      <c r="V945" s="229"/>
      <c r="W945" s="221">
        <v>3.4500000476837158</v>
      </c>
      <c r="X945" s="221"/>
      <c r="Y945" s="221"/>
      <c r="Z945" s="460" t="s">
        <v>463</v>
      </c>
      <c r="AA945" s="461"/>
      <c r="AB945" s="239"/>
      <c r="AC945" s="462">
        <v>37.200000000000003</v>
      </c>
      <c r="AD945" s="462"/>
      <c r="AE945" s="462"/>
      <c r="AF945" s="449">
        <f>IF(AC945="","",AC945*W945*AE958)</f>
        <v>604.78801010156803</v>
      </c>
      <c r="AG945" s="450"/>
      <c r="AH945" s="450"/>
      <c r="AI945" s="450"/>
    </row>
    <row r="946" spans="1:35" s="23" customFormat="1" ht="15.75" customHeight="1">
      <c r="A946" s="116" t="str">
        <f t="shared" si="123"/>
        <v/>
      </c>
      <c r="B946" s="165"/>
      <c r="F946" s="239">
        <v>6</v>
      </c>
      <c r="G946" s="229"/>
      <c r="H946" s="221">
        <v>2.3499999046325684</v>
      </c>
      <c r="I946" s="221"/>
      <c r="J946" s="221"/>
      <c r="K946" s="460" t="s">
        <v>463</v>
      </c>
      <c r="L946" s="461"/>
      <c r="M946" s="239"/>
      <c r="N946" s="462">
        <v>60.4</v>
      </c>
      <c r="O946" s="462"/>
      <c r="P946" s="462"/>
      <c r="Q946" s="449">
        <f>IF(N946="","",N946*H946*AE958)</f>
        <v>668.87646473153347</v>
      </c>
      <c r="R946" s="450"/>
      <c r="S946" s="450"/>
      <c r="T946" s="451"/>
      <c r="U946" s="448">
        <v>6</v>
      </c>
      <c r="V946" s="229"/>
      <c r="W946" s="221">
        <v>2.3499999046325684</v>
      </c>
      <c r="X946" s="221"/>
      <c r="Y946" s="221"/>
      <c r="Z946" s="460" t="s">
        <v>463</v>
      </c>
      <c r="AA946" s="461"/>
      <c r="AB946" s="239"/>
      <c r="AC946" s="462">
        <v>60.4</v>
      </c>
      <c r="AD946" s="462"/>
      <c r="AE946" s="462"/>
      <c r="AF946" s="449">
        <f>IF(AC946="","",AC946*W946*AE958)</f>
        <v>668.87646473153347</v>
      </c>
      <c r="AG946" s="450"/>
      <c r="AH946" s="450"/>
      <c r="AI946" s="450"/>
    </row>
    <row r="947" spans="1:35" s="23" customFormat="1" ht="15.75" customHeight="1">
      <c r="A947" s="116" t="str">
        <f t="shared" si="123"/>
        <v/>
      </c>
      <c r="B947" s="165"/>
      <c r="F947" s="239">
        <v>7</v>
      </c>
      <c r="G947" s="229"/>
      <c r="H947" s="221">
        <v>8.6000003814697266</v>
      </c>
      <c r="I947" s="221"/>
      <c r="J947" s="221"/>
      <c r="K947" s="460" t="s">
        <v>406</v>
      </c>
      <c r="L947" s="461"/>
      <c r="M947" s="239"/>
      <c r="N947" s="462">
        <v>66.599999999999994</v>
      </c>
      <c r="O947" s="462"/>
      <c r="P947" s="462"/>
      <c r="Q947" s="449">
        <f>IF(N947="","",N947*H947*AE958)</f>
        <v>2699.0680321275418</v>
      </c>
      <c r="R947" s="450"/>
      <c r="S947" s="450"/>
      <c r="T947" s="451"/>
      <c r="U947" s="448">
        <v>7</v>
      </c>
      <c r="V947" s="229"/>
      <c r="W947" s="221">
        <v>8.6000003814697266</v>
      </c>
      <c r="X947" s="221"/>
      <c r="Y947" s="221"/>
      <c r="Z947" s="460" t="s">
        <v>406</v>
      </c>
      <c r="AA947" s="461"/>
      <c r="AB947" s="239"/>
      <c r="AC947" s="462">
        <v>66.599999999999994</v>
      </c>
      <c r="AD947" s="462"/>
      <c r="AE947" s="462"/>
      <c r="AF947" s="449">
        <f>IF(AC947="","",AC947*W947*AE958)</f>
        <v>2699.0680321275418</v>
      </c>
      <c r="AG947" s="450"/>
      <c r="AH947" s="450"/>
      <c r="AI947" s="450"/>
    </row>
    <row r="948" spans="1:35" s="23" customFormat="1" ht="15.75" customHeight="1">
      <c r="A948" s="116" t="str">
        <f t="shared" si="123"/>
        <v/>
      </c>
      <c r="B948" s="165"/>
      <c r="F948" s="239">
        <v>8</v>
      </c>
      <c r="G948" s="229"/>
      <c r="H948" s="221">
        <v>2.2000000476837158</v>
      </c>
      <c r="I948" s="221"/>
      <c r="J948" s="221"/>
      <c r="K948" s="460" t="s">
        <v>463</v>
      </c>
      <c r="L948" s="461"/>
      <c r="M948" s="239"/>
      <c r="N948" s="462">
        <v>59.3</v>
      </c>
      <c r="O948" s="462"/>
      <c r="P948" s="462"/>
      <c r="Q948" s="449">
        <f>IF(N948="","",N948*H948*AE958)</f>
        <v>614.7782797059466</v>
      </c>
      <c r="R948" s="450"/>
      <c r="S948" s="450"/>
      <c r="T948" s="451"/>
      <c r="U948" s="448">
        <v>8</v>
      </c>
      <c r="V948" s="229"/>
      <c r="W948" s="221">
        <v>2.2000000476837158</v>
      </c>
      <c r="X948" s="221"/>
      <c r="Y948" s="221"/>
      <c r="Z948" s="460" t="s">
        <v>463</v>
      </c>
      <c r="AA948" s="461"/>
      <c r="AB948" s="239"/>
      <c r="AC948" s="462">
        <v>59.3</v>
      </c>
      <c r="AD948" s="462"/>
      <c r="AE948" s="462"/>
      <c r="AF948" s="449">
        <f>IF(AC948="","",AC948*W948*AE958)</f>
        <v>614.7782797059466</v>
      </c>
      <c r="AG948" s="450"/>
      <c r="AH948" s="450"/>
      <c r="AI948" s="450"/>
    </row>
    <row r="949" spans="1:35" s="23" customFormat="1" ht="15.75" customHeight="1">
      <c r="A949" s="116" t="str">
        <f t="shared" si="123"/>
        <v/>
      </c>
      <c r="B949" s="165"/>
      <c r="F949" s="239">
        <v>9</v>
      </c>
      <c r="G949" s="229"/>
      <c r="H949" s="221">
        <v>1.5</v>
      </c>
      <c r="I949" s="221"/>
      <c r="J949" s="221"/>
      <c r="K949" s="460" t="s">
        <v>406</v>
      </c>
      <c r="L949" s="461"/>
      <c r="M949" s="239"/>
      <c r="N949" s="462">
        <v>147</v>
      </c>
      <c r="O949" s="462"/>
      <c r="P949" s="462"/>
      <c r="Q949" s="449">
        <f>IF(N949="","",N949*H949*AE958)</f>
        <v>1039.081770174824</v>
      </c>
      <c r="R949" s="450"/>
      <c r="S949" s="450"/>
      <c r="T949" s="451"/>
      <c r="U949" s="448">
        <v>9</v>
      </c>
      <c r="V949" s="229"/>
      <c r="W949" s="221">
        <v>1.5</v>
      </c>
      <c r="X949" s="221"/>
      <c r="Y949" s="221"/>
      <c r="Z949" s="460" t="s">
        <v>406</v>
      </c>
      <c r="AA949" s="461"/>
      <c r="AB949" s="239"/>
      <c r="AC949" s="462">
        <v>147</v>
      </c>
      <c r="AD949" s="462"/>
      <c r="AE949" s="462"/>
      <c r="AF949" s="449">
        <f>IF(AC949="","",AC949*W949*AE958)</f>
        <v>1039.081770174824</v>
      </c>
      <c r="AG949" s="450"/>
      <c r="AH949" s="450"/>
      <c r="AI949" s="450"/>
    </row>
    <row r="950" spans="1:35" s="23" customFormat="1" ht="15.75" customHeight="1">
      <c r="A950" s="116" t="str">
        <f t="shared" si="123"/>
        <v/>
      </c>
      <c r="B950" s="165"/>
      <c r="F950" s="239">
        <v>10</v>
      </c>
      <c r="G950" s="229"/>
      <c r="H950" s="221">
        <v>3.8499999046325684</v>
      </c>
      <c r="I950" s="221"/>
      <c r="J950" s="221"/>
      <c r="K950" s="460" t="s">
        <v>463</v>
      </c>
      <c r="L950" s="461"/>
      <c r="M950" s="239"/>
      <c r="N950" s="462">
        <v>60.1</v>
      </c>
      <c r="O950" s="462"/>
      <c r="P950" s="462"/>
      <c r="Q950" s="449">
        <f>IF(N950="","",N950*H950*AE958)</f>
        <v>1090.3760972168645</v>
      </c>
      <c r="R950" s="450"/>
      <c r="S950" s="450"/>
      <c r="T950" s="451"/>
      <c r="U950" s="448">
        <v>10</v>
      </c>
      <c r="V950" s="229"/>
      <c r="W950" s="221">
        <v>3.8499999046325684</v>
      </c>
      <c r="X950" s="221"/>
      <c r="Y950" s="221"/>
      <c r="Z950" s="460" t="s">
        <v>463</v>
      </c>
      <c r="AA950" s="461"/>
      <c r="AB950" s="239"/>
      <c r="AC950" s="462">
        <v>60.1</v>
      </c>
      <c r="AD950" s="462"/>
      <c r="AE950" s="462"/>
      <c r="AF950" s="449">
        <f>IF(AC950="","",AC950*W950*AE958)</f>
        <v>1090.3760972168645</v>
      </c>
      <c r="AG950" s="450"/>
      <c r="AH950" s="450"/>
      <c r="AI950" s="450"/>
    </row>
    <row r="951" spans="1:35" s="23" customFormat="1" ht="15.75" customHeight="1">
      <c r="A951" s="116" t="str">
        <f t="shared" si="123"/>
        <v/>
      </c>
      <c r="B951" s="165"/>
      <c r="F951" s="239">
        <v>11</v>
      </c>
      <c r="G951" s="229"/>
      <c r="H951" s="221">
        <v>2.4000000953674316</v>
      </c>
      <c r="I951" s="221"/>
      <c r="J951" s="221"/>
      <c r="K951" s="460" t="s">
        <v>406</v>
      </c>
      <c r="L951" s="461"/>
      <c r="M951" s="239"/>
      <c r="N951" s="462">
        <v>196</v>
      </c>
      <c r="O951" s="462"/>
      <c r="P951" s="462"/>
      <c r="Q951" s="449">
        <f>IF(N951="","",N951*H951*AE958)</f>
        <v>2216.7078644570111</v>
      </c>
      <c r="R951" s="450"/>
      <c r="S951" s="450"/>
      <c r="T951" s="451"/>
      <c r="U951" s="448">
        <v>11</v>
      </c>
      <c r="V951" s="229"/>
      <c r="W951" s="221">
        <v>2.4000000953674316</v>
      </c>
      <c r="X951" s="221"/>
      <c r="Y951" s="221"/>
      <c r="Z951" s="460" t="s">
        <v>406</v>
      </c>
      <c r="AA951" s="461"/>
      <c r="AB951" s="239"/>
      <c r="AC951" s="462">
        <v>196</v>
      </c>
      <c r="AD951" s="462"/>
      <c r="AE951" s="462"/>
      <c r="AF951" s="449">
        <f>IF(AC951="","",AC951*W951*AE958)</f>
        <v>2216.7078644570111</v>
      </c>
      <c r="AG951" s="450"/>
      <c r="AH951" s="450"/>
      <c r="AI951" s="450"/>
    </row>
    <row r="952" spans="1:35" s="23" customFormat="1" ht="15.75" customHeight="1">
      <c r="A952" s="116" t="str">
        <f t="shared" si="123"/>
        <v/>
      </c>
      <c r="B952" s="165"/>
      <c r="F952" s="239">
        <v>12</v>
      </c>
      <c r="G952" s="229"/>
      <c r="H952" s="221">
        <v>0.76999998092651367</v>
      </c>
      <c r="I952" s="221"/>
      <c r="J952" s="221"/>
      <c r="K952" s="460" t="s">
        <v>463</v>
      </c>
      <c r="L952" s="461"/>
      <c r="M952" s="239"/>
      <c r="N952" s="462">
        <v>60.1</v>
      </c>
      <c r="O952" s="462"/>
      <c r="P952" s="462"/>
      <c r="Q952" s="449">
        <f>IF(N952="","",N952*H952*AE958)</f>
        <v>218.0752194433729</v>
      </c>
      <c r="R952" s="450"/>
      <c r="S952" s="450"/>
      <c r="T952" s="451"/>
      <c r="U952" s="448">
        <v>12</v>
      </c>
      <c r="V952" s="229"/>
      <c r="W952" s="221">
        <v>2.2699999809265137</v>
      </c>
      <c r="X952" s="221"/>
      <c r="Y952" s="221"/>
      <c r="Z952" s="460" t="s">
        <v>463</v>
      </c>
      <c r="AA952" s="461"/>
      <c r="AB952" s="239"/>
      <c r="AC952" s="462">
        <v>60.1</v>
      </c>
      <c r="AD952" s="462"/>
      <c r="AE952" s="462"/>
      <c r="AF952" s="449">
        <f>IF(AC952="","",AC952*W952*AE958)</f>
        <v>642.89708602505266</v>
      </c>
      <c r="AG952" s="450"/>
      <c r="AH952" s="450"/>
      <c r="AI952" s="450"/>
    </row>
    <row r="953" spans="1:35" s="23" customFormat="1" ht="15.75" customHeight="1">
      <c r="A953" s="116" t="str">
        <f t="shared" si="123"/>
        <v/>
      </c>
      <c r="B953" s="165"/>
      <c r="F953" s="239">
        <v>12</v>
      </c>
      <c r="G953" s="229"/>
      <c r="H953" s="221">
        <v>1.5</v>
      </c>
      <c r="I953" s="221"/>
      <c r="J953" s="221"/>
      <c r="K953" s="460" t="s">
        <v>463</v>
      </c>
      <c r="L953" s="461"/>
      <c r="M953" s="239"/>
      <c r="N953" s="462">
        <v>0</v>
      </c>
      <c r="O953" s="462"/>
      <c r="P953" s="462"/>
      <c r="Q953" s="449">
        <f>IF(N953="","",N953*H953*AE958)</f>
        <v>0</v>
      </c>
      <c r="R953" s="450"/>
      <c r="S953" s="450"/>
      <c r="T953" s="451"/>
      <c r="U953" s="448"/>
      <c r="V953" s="229"/>
      <c r="W953" s="221"/>
      <c r="X953" s="221"/>
      <c r="Y953" s="221"/>
      <c r="Z953" s="460"/>
      <c r="AA953" s="461"/>
      <c r="AB953" s="239"/>
      <c r="AC953" s="462"/>
      <c r="AD953" s="462"/>
      <c r="AE953" s="462"/>
      <c r="AF953" s="449" t="str">
        <f>IF(AC953="","",AC953*W953*AE958)</f>
        <v/>
      </c>
      <c r="AG953" s="450"/>
      <c r="AH953" s="450"/>
      <c r="AI953" s="450"/>
    </row>
    <row r="954" spans="1:35" s="23" customFormat="1" ht="15.75" hidden="1" customHeight="1">
      <c r="A954" s="116" t="str">
        <f t="shared" si="123"/>
        <v>×</v>
      </c>
      <c r="B954" s="165"/>
      <c r="F954" s="239"/>
      <c r="G954" s="229"/>
      <c r="H954" s="221"/>
      <c r="I954" s="221"/>
      <c r="J954" s="221"/>
      <c r="K954" s="460"/>
      <c r="L954" s="461"/>
      <c r="M954" s="239"/>
      <c r="N954" s="462"/>
      <c r="O954" s="462"/>
      <c r="P954" s="462"/>
      <c r="Q954" s="449" t="str">
        <f>IF(N954="","",N954*H954*AE958)</f>
        <v/>
      </c>
      <c r="R954" s="450"/>
      <c r="S954" s="450"/>
      <c r="T954" s="451"/>
      <c r="U954" s="448"/>
      <c r="V954" s="229"/>
      <c r="W954" s="221"/>
      <c r="X954" s="221"/>
      <c r="Y954" s="221"/>
      <c r="Z954" s="460"/>
      <c r="AA954" s="461"/>
      <c r="AB954" s="239"/>
      <c r="AC954" s="462"/>
      <c r="AD954" s="462"/>
      <c r="AE954" s="462"/>
      <c r="AF954" s="449" t="str">
        <f>IF(AC954="","",AC954*W954*AE958)</f>
        <v/>
      </c>
      <c r="AG954" s="450"/>
      <c r="AH954" s="450"/>
      <c r="AI954" s="450"/>
    </row>
    <row r="955" spans="1:35" s="23" customFormat="1" ht="15.75" hidden="1" customHeight="1">
      <c r="A955" s="116" t="str">
        <f t="shared" si="123"/>
        <v>×</v>
      </c>
      <c r="B955" s="165"/>
      <c r="F955" s="239"/>
      <c r="G955" s="229"/>
      <c r="H955" s="221"/>
      <c r="I955" s="221"/>
      <c r="J955" s="221"/>
      <c r="K955" s="460"/>
      <c r="L955" s="461"/>
      <c r="M955" s="239"/>
      <c r="N955" s="462"/>
      <c r="O955" s="462"/>
      <c r="P955" s="462"/>
      <c r="Q955" s="449" t="str">
        <f>IF(N955="","",N955*H955*AE958)</f>
        <v/>
      </c>
      <c r="R955" s="450"/>
      <c r="S955" s="450"/>
      <c r="T955" s="451"/>
      <c r="U955" s="448"/>
      <c r="V955" s="229"/>
      <c r="W955" s="221"/>
      <c r="X955" s="221"/>
      <c r="Y955" s="221"/>
      <c r="Z955" s="460"/>
      <c r="AA955" s="461"/>
      <c r="AB955" s="239"/>
      <c r="AC955" s="462"/>
      <c r="AD955" s="462"/>
      <c r="AE955" s="462"/>
      <c r="AF955" s="449" t="str">
        <f>IF(AC955="","",AC955*W955*AE958)</f>
        <v/>
      </c>
      <c r="AG955" s="450"/>
      <c r="AH955" s="450"/>
      <c r="AI955" s="450"/>
    </row>
    <row r="956" spans="1:35" s="23" customFormat="1" ht="15.75" hidden="1" customHeight="1">
      <c r="A956" s="116" t="str">
        <f t="shared" si="123"/>
        <v>×</v>
      </c>
      <c r="B956" s="165"/>
      <c r="F956" s="239"/>
      <c r="G956" s="229"/>
      <c r="H956" s="221"/>
      <c r="I956" s="221"/>
      <c r="J956" s="221"/>
      <c r="K956" s="460"/>
      <c r="L956" s="461"/>
      <c r="M956" s="239"/>
      <c r="N956" s="462"/>
      <c r="O956" s="462"/>
      <c r="P956" s="462"/>
      <c r="Q956" s="449" t="str">
        <f>IF(N956="","",N956*H956*AE958)</f>
        <v/>
      </c>
      <c r="R956" s="450"/>
      <c r="S956" s="450"/>
      <c r="T956" s="451"/>
      <c r="U956" s="448"/>
      <c r="V956" s="229"/>
      <c r="W956" s="221"/>
      <c r="X956" s="221"/>
      <c r="Y956" s="221"/>
      <c r="Z956" s="460"/>
      <c r="AA956" s="461"/>
      <c r="AB956" s="239"/>
      <c r="AC956" s="462"/>
      <c r="AD956" s="462"/>
      <c r="AE956" s="462"/>
      <c r="AF956" s="449" t="str">
        <f>IF(AC956="","",AC956*W956*AE958)</f>
        <v/>
      </c>
      <c r="AG956" s="450"/>
      <c r="AH956" s="450"/>
      <c r="AI956" s="450"/>
    </row>
    <row r="957" spans="1:35" s="23" customFormat="1" ht="15.75" customHeight="1">
      <c r="A957" s="116" t="str">
        <f>IF(液状化L2の有無="","","×")</f>
        <v/>
      </c>
      <c r="B957" s="165"/>
      <c r="F957" s="269" t="s">
        <v>462</v>
      </c>
      <c r="G957" s="270"/>
      <c r="H957" s="526">
        <f>ROUND(SUM(Q941:T956),1)</f>
        <v>9296.2000000000007</v>
      </c>
      <c r="I957" s="527"/>
      <c r="J957" s="527"/>
      <c r="K957" s="527"/>
      <c r="L957" s="527"/>
      <c r="M957" s="527"/>
      <c r="N957" s="527"/>
      <c r="O957" s="527"/>
      <c r="P957" s="527"/>
      <c r="Q957" s="527"/>
      <c r="R957" s="527"/>
      <c r="S957" s="527"/>
      <c r="T957" s="528"/>
      <c r="U957" s="509" t="s">
        <v>462</v>
      </c>
      <c r="V957" s="270"/>
      <c r="W957" s="526">
        <f>ROUND(SUM(AF941:AI956),1)</f>
        <v>9721</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65"/>
      <c r="F958" s="30"/>
      <c r="G958" s="30"/>
      <c r="H958" s="30"/>
      <c r="I958" s="30"/>
      <c r="J958" s="30"/>
      <c r="K958" s="30"/>
      <c r="L958" s="30"/>
      <c r="M958" s="30"/>
      <c r="N958" s="30"/>
      <c r="O958" s="30"/>
      <c r="P958" s="30"/>
      <c r="AB958" s="178" t="s">
        <v>124</v>
      </c>
      <c r="AC958" s="23" t="s">
        <v>430</v>
      </c>
      <c r="AD958" s="165" t="s">
        <v>26</v>
      </c>
      <c r="AE958" s="325">
        <f>AE934</f>
        <v>4.7123889803846897</v>
      </c>
      <c r="AF958" s="325"/>
      <c r="AG958" s="325"/>
      <c r="AH958" s="160" t="s">
        <v>427</v>
      </c>
      <c r="AI958" s="165" t="s">
        <v>154</v>
      </c>
    </row>
    <row r="959" spans="1:35" ht="15.75" customHeight="1">
      <c r="A959" s="121" t="str">
        <f>IF(液状化L2の有無="","","×")</f>
        <v/>
      </c>
      <c r="B959" s="165" t="s">
        <v>588</v>
      </c>
    </row>
    <row r="961" spans="1:36" s="23" customFormat="1" ht="15.75" customHeight="1">
      <c r="F961" s="28" t="s">
        <v>503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6" t="s">
        <v>428</v>
      </c>
      <c r="G962" s="302"/>
      <c r="H962" s="302"/>
      <c r="I962" s="302"/>
      <c r="J962" s="302"/>
      <c r="K962" s="302"/>
      <c r="L962" s="302"/>
      <c r="M962" s="302"/>
      <c r="N962" s="302"/>
      <c r="O962" s="302"/>
      <c r="P962" s="302"/>
      <c r="Q962" s="302"/>
      <c r="R962" s="302"/>
      <c r="S962" s="302"/>
      <c r="T962" s="457"/>
      <c r="U962" s="458" t="s">
        <v>429</v>
      </c>
      <c r="V962" s="258"/>
      <c r="W962" s="258"/>
      <c r="X962" s="258"/>
      <c r="Y962" s="258"/>
      <c r="Z962" s="258"/>
      <c r="AA962" s="258"/>
      <c r="AB962" s="258"/>
      <c r="AC962" s="258"/>
      <c r="AD962" s="258"/>
      <c r="AE962" s="258"/>
      <c r="AF962" s="258"/>
      <c r="AG962" s="258"/>
      <c r="AH962" s="258"/>
      <c r="AI962" s="259"/>
    </row>
    <row r="963" spans="1:36" s="23" customFormat="1" ht="15.75" customHeight="1">
      <c r="F963" s="287" t="s">
        <v>77</v>
      </c>
      <c r="G963" s="288"/>
      <c r="H963" s="291" t="s">
        <v>186</v>
      </c>
      <c r="I963" s="292"/>
      <c r="J963" s="292"/>
      <c r="K963" s="420" t="s">
        <v>230</v>
      </c>
      <c r="L963" s="332"/>
      <c r="M963" s="333"/>
      <c r="N963" s="420" t="s">
        <v>461</v>
      </c>
      <c r="O963" s="332"/>
      <c r="P963" s="333"/>
      <c r="Q963" s="420" t="s">
        <v>233</v>
      </c>
      <c r="R963" s="332"/>
      <c r="S963" s="332"/>
      <c r="T963" s="463"/>
      <c r="U963" s="417" t="s">
        <v>77</v>
      </c>
      <c r="V963" s="246"/>
      <c r="W963" s="452" t="s">
        <v>186</v>
      </c>
      <c r="X963" s="303"/>
      <c r="Y963" s="303"/>
      <c r="Z963" s="453" t="s">
        <v>230</v>
      </c>
      <c r="AA963" s="454"/>
      <c r="AB963" s="455"/>
      <c r="AC963" s="453" t="s">
        <v>461</v>
      </c>
      <c r="AD963" s="454"/>
      <c r="AE963" s="455"/>
      <c r="AF963" s="453" t="s">
        <v>233</v>
      </c>
      <c r="AG963" s="454"/>
      <c r="AH963" s="454"/>
      <c r="AI963" s="454"/>
    </row>
    <row r="964" spans="1:36" s="23" customFormat="1" ht="15.75" customHeight="1">
      <c r="F964" s="289"/>
      <c r="G964" s="290"/>
      <c r="H964" s="293"/>
      <c r="I964" s="293"/>
      <c r="J964" s="293"/>
      <c r="K964" s="421"/>
      <c r="L964" s="335"/>
      <c r="M964" s="287"/>
      <c r="N964" s="421"/>
      <c r="O964" s="335"/>
      <c r="P964" s="287"/>
      <c r="Q964" s="421"/>
      <c r="R964" s="335"/>
      <c r="S964" s="335"/>
      <c r="T964" s="464"/>
      <c r="U964" s="459"/>
      <c r="V964" s="290"/>
      <c r="W964" s="293"/>
      <c r="X964" s="293"/>
      <c r="Y964" s="293"/>
      <c r="Z964" s="421"/>
      <c r="AA964" s="335"/>
      <c r="AB964" s="287"/>
      <c r="AC964" s="421"/>
      <c r="AD964" s="335"/>
      <c r="AE964" s="287"/>
      <c r="AF964" s="421"/>
      <c r="AG964" s="335"/>
      <c r="AH964" s="335"/>
      <c r="AI964" s="335"/>
    </row>
    <row r="965" spans="1:36" s="23" customFormat="1" ht="15.75" customHeight="1">
      <c r="A965" s="180" t="str">
        <f t="shared" ref="A965:A980" si="124">IF(LEN(F965)+LEN(U965)=0,"×","")</f>
        <v/>
      </c>
      <c r="B965" s="165"/>
      <c r="F965" s="247">
        <v>2</v>
      </c>
      <c r="G965" s="223"/>
      <c r="H965" s="224">
        <v>0.33000001311302185</v>
      </c>
      <c r="I965" s="224"/>
      <c r="J965" s="224"/>
      <c r="K965" s="429" t="s">
        <v>406</v>
      </c>
      <c r="L965" s="430"/>
      <c r="M965" s="247"/>
      <c r="N965" s="431">
        <v>0</v>
      </c>
      <c r="O965" s="431"/>
      <c r="P965" s="431"/>
      <c r="Q965" s="432">
        <f>IF(N965="","",N965*H965*AE982)</f>
        <v>0</v>
      </c>
      <c r="R965" s="433"/>
      <c r="S965" s="433"/>
      <c r="T965" s="465"/>
      <c r="U965" s="447">
        <v>2</v>
      </c>
      <c r="V965" s="223"/>
      <c r="W965" s="224">
        <v>0.33000001311302185</v>
      </c>
      <c r="X965" s="224"/>
      <c r="Y965" s="224"/>
      <c r="Z965" s="429" t="s">
        <v>406</v>
      </c>
      <c r="AA965" s="430"/>
      <c r="AB965" s="247"/>
      <c r="AC965" s="431">
        <v>0</v>
      </c>
      <c r="AD965" s="431"/>
      <c r="AE965" s="431"/>
      <c r="AF965" s="432">
        <f>IF(AC965="","",AC965*W965*AE982)</f>
        <v>0</v>
      </c>
      <c r="AG965" s="433"/>
      <c r="AH965" s="433"/>
      <c r="AI965" s="433"/>
    </row>
    <row r="966" spans="1:36" s="23" customFormat="1" ht="15.75" customHeight="1">
      <c r="A966" s="180" t="str">
        <f t="shared" si="124"/>
        <v/>
      </c>
      <c r="B966" s="165"/>
      <c r="F966" s="239">
        <v>3</v>
      </c>
      <c r="G966" s="229"/>
      <c r="H966" s="221">
        <v>1.5</v>
      </c>
      <c r="I966" s="221"/>
      <c r="J966" s="221"/>
      <c r="K966" s="460" t="s">
        <v>463</v>
      </c>
      <c r="L966" s="461"/>
      <c r="M966" s="239"/>
      <c r="N966" s="462">
        <v>0</v>
      </c>
      <c r="O966" s="462"/>
      <c r="P966" s="462"/>
      <c r="Q966" s="449">
        <f>IF(N966="","",N966*H966*AE982)</f>
        <v>0</v>
      </c>
      <c r="R966" s="450"/>
      <c r="S966" s="450"/>
      <c r="T966" s="451"/>
      <c r="U966" s="448">
        <v>3</v>
      </c>
      <c r="V966" s="229"/>
      <c r="W966" s="221">
        <v>1.5</v>
      </c>
      <c r="X966" s="221"/>
      <c r="Y966" s="221"/>
      <c r="Z966" s="460" t="s">
        <v>463</v>
      </c>
      <c r="AA966" s="461"/>
      <c r="AB966" s="239"/>
      <c r="AC966" s="462">
        <v>0</v>
      </c>
      <c r="AD966" s="462"/>
      <c r="AE966" s="462"/>
      <c r="AF966" s="449">
        <f>IF(AC966="","",AC966*W966*AE982)</f>
        <v>0</v>
      </c>
      <c r="AG966" s="450"/>
      <c r="AH966" s="450"/>
      <c r="AI966" s="450"/>
    </row>
    <row r="967" spans="1:36" s="23" customFormat="1" ht="15.75" customHeight="1">
      <c r="A967" s="180" t="str">
        <f t="shared" si="124"/>
        <v/>
      </c>
      <c r="B967" s="165"/>
      <c r="F967" s="239">
        <v>4</v>
      </c>
      <c r="G967" s="229"/>
      <c r="H967" s="221">
        <v>5.0999999046325684</v>
      </c>
      <c r="I967" s="221"/>
      <c r="J967" s="221"/>
      <c r="K967" s="460" t="s">
        <v>463</v>
      </c>
      <c r="L967" s="461"/>
      <c r="M967" s="239"/>
      <c r="N967" s="462">
        <v>0</v>
      </c>
      <c r="O967" s="462"/>
      <c r="P967" s="462"/>
      <c r="Q967" s="449">
        <f>IF(N967="","",N967*H967*AE982)</f>
        <v>0</v>
      </c>
      <c r="R967" s="450"/>
      <c r="S967" s="450"/>
      <c r="T967" s="451"/>
      <c r="U967" s="448">
        <v>4</v>
      </c>
      <c r="V967" s="229"/>
      <c r="W967" s="221">
        <v>5.0999999046325684</v>
      </c>
      <c r="X967" s="221"/>
      <c r="Y967" s="221"/>
      <c r="Z967" s="460" t="s">
        <v>463</v>
      </c>
      <c r="AA967" s="461"/>
      <c r="AB967" s="239"/>
      <c r="AC967" s="462">
        <v>0</v>
      </c>
      <c r="AD967" s="462"/>
      <c r="AE967" s="462"/>
      <c r="AF967" s="449">
        <f>IF(AC967="","",AC967*W967*AE982)</f>
        <v>0</v>
      </c>
      <c r="AG967" s="450"/>
      <c r="AH967" s="450"/>
      <c r="AI967" s="450"/>
    </row>
    <row r="968" spans="1:36" s="23" customFormat="1" ht="15.75" customHeight="1">
      <c r="A968" s="180" t="str">
        <f t="shared" si="124"/>
        <v/>
      </c>
      <c r="B968" s="165"/>
      <c r="F968" s="239">
        <v>4</v>
      </c>
      <c r="G968" s="229"/>
      <c r="H968" s="221">
        <v>1.4500002861022949</v>
      </c>
      <c r="I968" s="221"/>
      <c r="J968" s="221"/>
      <c r="K968" s="460" t="s">
        <v>463</v>
      </c>
      <c r="L968" s="461"/>
      <c r="M968" s="239"/>
      <c r="N968" s="462">
        <v>22.7</v>
      </c>
      <c r="O968" s="462"/>
      <c r="P968" s="462"/>
      <c r="Q968" s="449">
        <f>IF(N968="","",N968*H968*AE982)</f>
        <v>155.10831389407642</v>
      </c>
      <c r="R968" s="450"/>
      <c r="S968" s="450"/>
      <c r="T968" s="451"/>
      <c r="U968" s="448">
        <v>4</v>
      </c>
      <c r="V968" s="229"/>
      <c r="W968" s="221">
        <v>1.4500002861022949</v>
      </c>
      <c r="X968" s="221"/>
      <c r="Y968" s="221"/>
      <c r="Z968" s="460" t="s">
        <v>463</v>
      </c>
      <c r="AA968" s="461"/>
      <c r="AB968" s="239"/>
      <c r="AC968" s="462">
        <v>22.7</v>
      </c>
      <c r="AD968" s="462"/>
      <c r="AE968" s="462"/>
      <c r="AF968" s="449">
        <f>IF(AC968="","",AC968*W968*AE982)</f>
        <v>155.10831389407642</v>
      </c>
      <c r="AG968" s="450"/>
      <c r="AH968" s="450"/>
      <c r="AI968" s="450"/>
    </row>
    <row r="969" spans="1:36" s="23" customFormat="1" ht="15.75" customHeight="1">
      <c r="A969" s="180" t="str">
        <f t="shared" si="124"/>
        <v/>
      </c>
      <c r="B969" s="165"/>
      <c r="F969" s="239">
        <v>5</v>
      </c>
      <c r="G969" s="229"/>
      <c r="H969" s="221">
        <v>3.4500000476837158</v>
      </c>
      <c r="I969" s="221"/>
      <c r="J969" s="221"/>
      <c r="K969" s="460" t="s">
        <v>463</v>
      </c>
      <c r="L969" s="461"/>
      <c r="M969" s="239"/>
      <c r="N969" s="462">
        <v>37.200000000000003</v>
      </c>
      <c r="O969" s="462"/>
      <c r="P969" s="462"/>
      <c r="Q969" s="449">
        <f>IF(N969="","",N969*H969*AE982)</f>
        <v>604.78801010156803</v>
      </c>
      <c r="R969" s="450"/>
      <c r="S969" s="450"/>
      <c r="T969" s="451"/>
      <c r="U969" s="448">
        <v>5</v>
      </c>
      <c r="V969" s="229"/>
      <c r="W969" s="221">
        <v>3.4500000476837158</v>
      </c>
      <c r="X969" s="221"/>
      <c r="Y969" s="221"/>
      <c r="Z969" s="460" t="s">
        <v>463</v>
      </c>
      <c r="AA969" s="461"/>
      <c r="AB969" s="239"/>
      <c r="AC969" s="462">
        <v>37.200000000000003</v>
      </c>
      <c r="AD969" s="462"/>
      <c r="AE969" s="462"/>
      <c r="AF969" s="449">
        <f>IF(AC969="","",AC969*W969*AE982)</f>
        <v>604.78801010156803</v>
      </c>
      <c r="AG969" s="450"/>
      <c r="AH969" s="450"/>
      <c r="AI969" s="450"/>
    </row>
    <row r="970" spans="1:36" s="23" customFormat="1" ht="15.75" customHeight="1">
      <c r="A970" s="180" t="str">
        <f t="shared" si="124"/>
        <v/>
      </c>
      <c r="B970" s="165"/>
      <c r="F970" s="239">
        <v>6</v>
      </c>
      <c r="G970" s="229"/>
      <c r="H970" s="221">
        <v>2.3499999046325684</v>
      </c>
      <c r="I970" s="221"/>
      <c r="J970" s="221"/>
      <c r="K970" s="460" t="s">
        <v>463</v>
      </c>
      <c r="L970" s="461"/>
      <c r="M970" s="239"/>
      <c r="N970" s="462">
        <v>60.4</v>
      </c>
      <c r="O970" s="462"/>
      <c r="P970" s="462"/>
      <c r="Q970" s="449">
        <f>IF(N970="","",N970*H970*AE982)</f>
        <v>668.87646473153347</v>
      </c>
      <c r="R970" s="450"/>
      <c r="S970" s="450"/>
      <c r="T970" s="451"/>
      <c r="U970" s="448">
        <v>6</v>
      </c>
      <c r="V970" s="229"/>
      <c r="W970" s="221">
        <v>2.3499999046325684</v>
      </c>
      <c r="X970" s="221"/>
      <c r="Y970" s="221"/>
      <c r="Z970" s="460" t="s">
        <v>463</v>
      </c>
      <c r="AA970" s="461"/>
      <c r="AB970" s="239"/>
      <c r="AC970" s="462">
        <v>60.4</v>
      </c>
      <c r="AD970" s="462"/>
      <c r="AE970" s="462"/>
      <c r="AF970" s="449">
        <f>IF(AC970="","",AC970*W970*AE982)</f>
        <v>668.87646473153347</v>
      </c>
      <c r="AG970" s="450"/>
      <c r="AH970" s="450"/>
      <c r="AI970" s="450"/>
    </row>
    <row r="971" spans="1:36" s="23" customFormat="1" ht="15.75" customHeight="1">
      <c r="A971" s="180" t="str">
        <f t="shared" si="124"/>
        <v/>
      </c>
      <c r="B971" s="165"/>
      <c r="F971" s="239">
        <v>7</v>
      </c>
      <c r="G971" s="229"/>
      <c r="H971" s="221">
        <v>8.6000003814697266</v>
      </c>
      <c r="I971" s="221"/>
      <c r="J971" s="221"/>
      <c r="K971" s="460" t="s">
        <v>406</v>
      </c>
      <c r="L971" s="461"/>
      <c r="M971" s="239"/>
      <c r="N971" s="462">
        <v>200</v>
      </c>
      <c r="O971" s="462"/>
      <c r="P971" s="462"/>
      <c r="Q971" s="449">
        <f>IF(N971="","",N971*H971*AE982)</f>
        <v>8105.3094057884136</v>
      </c>
      <c r="R971" s="450"/>
      <c r="S971" s="450"/>
      <c r="T971" s="451"/>
      <c r="U971" s="448">
        <v>7</v>
      </c>
      <c r="V971" s="229"/>
      <c r="W971" s="221">
        <v>8.6000003814697266</v>
      </c>
      <c r="X971" s="221"/>
      <c r="Y971" s="221"/>
      <c r="Z971" s="460" t="s">
        <v>406</v>
      </c>
      <c r="AA971" s="461"/>
      <c r="AB971" s="239"/>
      <c r="AC971" s="462">
        <v>200</v>
      </c>
      <c r="AD971" s="462"/>
      <c r="AE971" s="462"/>
      <c r="AF971" s="449">
        <f>IF(AC971="","",AC971*W971*AE982)</f>
        <v>8105.3094057884136</v>
      </c>
      <c r="AG971" s="450"/>
      <c r="AH971" s="450"/>
      <c r="AI971" s="450"/>
    </row>
    <row r="972" spans="1:36" s="23" customFormat="1" ht="15.75" customHeight="1">
      <c r="A972" s="180" t="str">
        <f t="shared" si="124"/>
        <v/>
      </c>
      <c r="B972" s="165"/>
      <c r="F972" s="239">
        <v>8</v>
      </c>
      <c r="G972" s="229"/>
      <c r="H972" s="221">
        <v>2.2000000476837158</v>
      </c>
      <c r="I972" s="221"/>
      <c r="J972" s="221"/>
      <c r="K972" s="460" t="s">
        <v>463</v>
      </c>
      <c r="L972" s="461"/>
      <c r="M972" s="239"/>
      <c r="N972" s="462">
        <v>59.3</v>
      </c>
      <c r="O972" s="462"/>
      <c r="P972" s="462"/>
      <c r="Q972" s="449">
        <f>IF(N972="","",N972*H972*AE982)</f>
        <v>614.7782797059466</v>
      </c>
      <c r="R972" s="450"/>
      <c r="S972" s="450"/>
      <c r="T972" s="451"/>
      <c r="U972" s="448">
        <v>8</v>
      </c>
      <c r="V972" s="229"/>
      <c r="W972" s="221">
        <v>2.2000000476837158</v>
      </c>
      <c r="X972" s="221"/>
      <c r="Y972" s="221"/>
      <c r="Z972" s="460" t="s">
        <v>463</v>
      </c>
      <c r="AA972" s="461"/>
      <c r="AB972" s="239"/>
      <c r="AC972" s="462">
        <v>59.3</v>
      </c>
      <c r="AD972" s="462"/>
      <c r="AE972" s="462"/>
      <c r="AF972" s="449">
        <f>IF(AC972="","",AC972*W972*AE982)</f>
        <v>614.7782797059466</v>
      </c>
      <c r="AG972" s="450"/>
      <c r="AH972" s="450"/>
      <c r="AI972" s="450"/>
    </row>
    <row r="973" spans="1:36" s="23" customFormat="1" ht="15.75" customHeight="1">
      <c r="A973" s="180" t="str">
        <f t="shared" si="124"/>
        <v/>
      </c>
      <c r="B973" s="165"/>
      <c r="F973" s="239">
        <v>9</v>
      </c>
      <c r="G973" s="229"/>
      <c r="H973" s="221">
        <v>1.5</v>
      </c>
      <c r="I973" s="221"/>
      <c r="J973" s="221"/>
      <c r="K973" s="460" t="s">
        <v>406</v>
      </c>
      <c r="L973" s="461"/>
      <c r="M973" s="239"/>
      <c r="N973" s="462">
        <v>147</v>
      </c>
      <c r="O973" s="462"/>
      <c r="P973" s="462"/>
      <c r="Q973" s="449">
        <f>IF(N973="","",N973*H973*AE982)</f>
        <v>1039.081770174824</v>
      </c>
      <c r="R973" s="450"/>
      <c r="S973" s="450"/>
      <c r="T973" s="451"/>
      <c r="U973" s="448">
        <v>9</v>
      </c>
      <c r="V973" s="229"/>
      <c r="W973" s="221">
        <v>1.5</v>
      </c>
      <c r="X973" s="221"/>
      <c r="Y973" s="221"/>
      <c r="Z973" s="460" t="s">
        <v>406</v>
      </c>
      <c r="AA973" s="461"/>
      <c r="AB973" s="239"/>
      <c r="AC973" s="462">
        <v>147</v>
      </c>
      <c r="AD973" s="462"/>
      <c r="AE973" s="462"/>
      <c r="AF973" s="449">
        <f>IF(AC973="","",AC973*W973*AE982)</f>
        <v>1039.081770174824</v>
      </c>
      <c r="AG973" s="450"/>
      <c r="AH973" s="450"/>
      <c r="AI973" s="450"/>
    </row>
    <row r="974" spans="1:36" s="23" customFormat="1" ht="15.75" customHeight="1">
      <c r="A974" s="180" t="str">
        <f t="shared" si="124"/>
        <v/>
      </c>
      <c r="B974" s="165"/>
      <c r="F974" s="239">
        <v>10</v>
      </c>
      <c r="G974" s="229"/>
      <c r="H974" s="221">
        <v>3.8499999046325684</v>
      </c>
      <c r="I974" s="221"/>
      <c r="J974" s="221"/>
      <c r="K974" s="460" t="s">
        <v>463</v>
      </c>
      <c r="L974" s="461"/>
      <c r="M974" s="239"/>
      <c r="N974" s="462">
        <v>60.1</v>
      </c>
      <c r="O974" s="462"/>
      <c r="P974" s="462"/>
      <c r="Q974" s="449">
        <f>IF(N974="","",N974*H974*AE982)</f>
        <v>1090.3760972168645</v>
      </c>
      <c r="R974" s="450"/>
      <c r="S974" s="450"/>
      <c r="T974" s="451"/>
      <c r="U974" s="448">
        <v>10</v>
      </c>
      <c r="V974" s="229"/>
      <c r="W974" s="221">
        <v>3.8499999046325684</v>
      </c>
      <c r="X974" s="221"/>
      <c r="Y974" s="221"/>
      <c r="Z974" s="460" t="s">
        <v>463</v>
      </c>
      <c r="AA974" s="461"/>
      <c r="AB974" s="239"/>
      <c r="AC974" s="462">
        <v>60.1</v>
      </c>
      <c r="AD974" s="462"/>
      <c r="AE974" s="462"/>
      <c r="AF974" s="449">
        <f>IF(AC974="","",AC974*W974*AE982)</f>
        <v>1090.3760972168645</v>
      </c>
      <c r="AG974" s="450"/>
      <c r="AH974" s="450"/>
      <c r="AI974" s="450"/>
    </row>
    <row r="975" spans="1:36" s="23" customFormat="1" ht="15.75" customHeight="1">
      <c r="A975" s="180" t="str">
        <f t="shared" si="124"/>
        <v/>
      </c>
      <c r="B975" s="165"/>
      <c r="F975" s="239">
        <v>11</v>
      </c>
      <c r="G975" s="229"/>
      <c r="H975" s="221">
        <v>2.4000000953674316</v>
      </c>
      <c r="I975" s="221"/>
      <c r="J975" s="221"/>
      <c r="K975" s="460" t="s">
        <v>406</v>
      </c>
      <c r="L975" s="461"/>
      <c r="M975" s="239"/>
      <c r="N975" s="462">
        <v>196</v>
      </c>
      <c r="O975" s="462"/>
      <c r="P975" s="462"/>
      <c r="Q975" s="449">
        <f>IF(N975="","",N975*H975*AE982)</f>
        <v>2216.7078644570111</v>
      </c>
      <c r="R975" s="450"/>
      <c r="S975" s="450"/>
      <c r="T975" s="451"/>
      <c r="U975" s="448">
        <v>11</v>
      </c>
      <c r="V975" s="229"/>
      <c r="W975" s="221">
        <v>2.4000000953674316</v>
      </c>
      <c r="X975" s="221"/>
      <c r="Y975" s="221"/>
      <c r="Z975" s="460" t="s">
        <v>406</v>
      </c>
      <c r="AA975" s="461"/>
      <c r="AB975" s="239"/>
      <c r="AC975" s="462">
        <v>196</v>
      </c>
      <c r="AD975" s="462"/>
      <c r="AE975" s="462"/>
      <c r="AF975" s="449">
        <f>IF(AC975="","",AC975*W975*AE982)</f>
        <v>2216.7078644570111</v>
      </c>
      <c r="AG975" s="450"/>
      <c r="AH975" s="450"/>
      <c r="AI975" s="450"/>
    </row>
    <row r="976" spans="1:36" s="23" customFormat="1" ht="15.75" customHeight="1">
      <c r="A976" s="180" t="str">
        <f t="shared" si="124"/>
        <v/>
      </c>
      <c r="B976" s="165"/>
      <c r="F976" s="239">
        <v>12</v>
      </c>
      <c r="G976" s="229"/>
      <c r="H976" s="221">
        <v>0.76999998092651367</v>
      </c>
      <c r="I976" s="221"/>
      <c r="J976" s="221"/>
      <c r="K976" s="460" t="s">
        <v>463</v>
      </c>
      <c r="L976" s="461"/>
      <c r="M976" s="239"/>
      <c r="N976" s="462">
        <v>60.1</v>
      </c>
      <c r="O976" s="462"/>
      <c r="P976" s="462"/>
      <c r="Q976" s="449">
        <f>IF(N976="","",N976*H976*AE982)</f>
        <v>218.0752194433729</v>
      </c>
      <c r="R976" s="450"/>
      <c r="S976" s="450"/>
      <c r="T976" s="451"/>
      <c r="U976" s="448">
        <v>12</v>
      </c>
      <c r="V976" s="229"/>
      <c r="W976" s="221">
        <v>2.2699999809265137</v>
      </c>
      <c r="X976" s="221"/>
      <c r="Y976" s="221"/>
      <c r="Z976" s="460" t="s">
        <v>463</v>
      </c>
      <c r="AA976" s="461"/>
      <c r="AB976" s="239"/>
      <c r="AC976" s="462">
        <v>60.1</v>
      </c>
      <c r="AD976" s="462"/>
      <c r="AE976" s="462"/>
      <c r="AF976" s="449">
        <f>IF(AC976="","",AC976*W976*AE982)</f>
        <v>642.89708602505266</v>
      </c>
      <c r="AG976" s="450"/>
      <c r="AH976" s="450"/>
      <c r="AI976" s="450"/>
    </row>
    <row r="977" spans="1:36" s="23" customFormat="1" ht="15.75" customHeight="1">
      <c r="A977" s="180" t="str">
        <f t="shared" si="124"/>
        <v/>
      </c>
      <c r="B977" s="165"/>
      <c r="F977" s="239">
        <v>12</v>
      </c>
      <c r="G977" s="229"/>
      <c r="H977" s="221">
        <v>1.5</v>
      </c>
      <c r="I977" s="221"/>
      <c r="J977" s="221"/>
      <c r="K977" s="460" t="s">
        <v>463</v>
      </c>
      <c r="L977" s="461"/>
      <c r="M977" s="239"/>
      <c r="N977" s="462">
        <v>0</v>
      </c>
      <c r="O977" s="462"/>
      <c r="P977" s="462"/>
      <c r="Q977" s="449">
        <f>IF(N977="","",N977*H977*AE982)</f>
        <v>0</v>
      </c>
      <c r="R977" s="450"/>
      <c r="S977" s="450"/>
      <c r="T977" s="451"/>
      <c r="U977" s="448"/>
      <c r="V977" s="229"/>
      <c r="W977" s="221"/>
      <c r="X977" s="221"/>
      <c r="Y977" s="221"/>
      <c r="Z977" s="460"/>
      <c r="AA977" s="461"/>
      <c r="AB977" s="239"/>
      <c r="AC977" s="462"/>
      <c r="AD977" s="462"/>
      <c r="AE977" s="462"/>
      <c r="AF977" s="449" t="str">
        <f>IF(AC977="","",AC977*W977*AE982)</f>
        <v/>
      </c>
      <c r="AG977" s="450"/>
      <c r="AH977" s="450"/>
      <c r="AI977" s="450"/>
    </row>
    <row r="978" spans="1:36" s="23" customFormat="1" ht="15.75" hidden="1" customHeight="1">
      <c r="A978" s="180" t="str">
        <f t="shared" si="124"/>
        <v>×</v>
      </c>
      <c r="B978" s="165"/>
      <c r="F978" s="239"/>
      <c r="G978" s="229"/>
      <c r="H978" s="221"/>
      <c r="I978" s="221"/>
      <c r="J978" s="221"/>
      <c r="K978" s="460"/>
      <c r="L978" s="461"/>
      <c r="M978" s="239"/>
      <c r="N978" s="462"/>
      <c r="O978" s="462"/>
      <c r="P978" s="462"/>
      <c r="Q978" s="449" t="str">
        <f>IF(N978="","",N978*H978*AE982)</f>
        <v/>
      </c>
      <c r="R978" s="450"/>
      <c r="S978" s="450"/>
      <c r="T978" s="451"/>
      <c r="U978" s="448"/>
      <c r="V978" s="229"/>
      <c r="W978" s="221"/>
      <c r="X978" s="221"/>
      <c r="Y978" s="221"/>
      <c r="Z978" s="460"/>
      <c r="AA978" s="461"/>
      <c r="AB978" s="239"/>
      <c r="AC978" s="462"/>
      <c r="AD978" s="462"/>
      <c r="AE978" s="462"/>
      <c r="AF978" s="449" t="str">
        <f>IF(AC978="","",AC978*W978*AE982)</f>
        <v/>
      </c>
      <c r="AG978" s="450"/>
      <c r="AH978" s="450"/>
      <c r="AI978" s="450"/>
    </row>
    <row r="979" spans="1:36" s="23" customFormat="1" ht="15.75" hidden="1" customHeight="1">
      <c r="A979" s="180" t="str">
        <f t="shared" si="124"/>
        <v>×</v>
      </c>
      <c r="B979" s="165"/>
      <c r="F979" s="239"/>
      <c r="G979" s="229"/>
      <c r="H979" s="221"/>
      <c r="I979" s="221"/>
      <c r="J979" s="221"/>
      <c r="K979" s="460"/>
      <c r="L979" s="461"/>
      <c r="M979" s="239"/>
      <c r="N979" s="462"/>
      <c r="O979" s="462"/>
      <c r="P979" s="462"/>
      <c r="Q979" s="449" t="str">
        <f>IF(N979="","",N979*H979*AE982)</f>
        <v/>
      </c>
      <c r="R979" s="450"/>
      <c r="S979" s="450"/>
      <c r="T979" s="451"/>
      <c r="U979" s="448"/>
      <c r="V979" s="229"/>
      <c r="W979" s="221"/>
      <c r="X979" s="221"/>
      <c r="Y979" s="221"/>
      <c r="Z979" s="460"/>
      <c r="AA979" s="461"/>
      <c r="AB979" s="239"/>
      <c r="AC979" s="462"/>
      <c r="AD979" s="462"/>
      <c r="AE979" s="462"/>
      <c r="AF979" s="449" t="str">
        <f>IF(AC979="","",AC979*W979*AE982)</f>
        <v/>
      </c>
      <c r="AG979" s="450"/>
      <c r="AH979" s="450"/>
      <c r="AI979" s="450"/>
    </row>
    <row r="980" spans="1:36" s="23" customFormat="1" ht="15.75" hidden="1" customHeight="1">
      <c r="A980" s="180" t="str">
        <f t="shared" si="124"/>
        <v>×</v>
      </c>
      <c r="B980" s="165"/>
      <c r="F980" s="239"/>
      <c r="G980" s="229"/>
      <c r="H980" s="221"/>
      <c r="I980" s="221"/>
      <c r="J980" s="221"/>
      <c r="K980" s="460"/>
      <c r="L980" s="461"/>
      <c r="M980" s="239"/>
      <c r="N980" s="462"/>
      <c r="O980" s="462"/>
      <c r="P980" s="462"/>
      <c r="Q980" s="449" t="str">
        <f>IF(N980="","",N980*H980*AE982)</f>
        <v/>
      </c>
      <c r="R980" s="450"/>
      <c r="S980" s="450"/>
      <c r="T980" s="451"/>
      <c r="U980" s="448"/>
      <c r="V980" s="229"/>
      <c r="W980" s="221"/>
      <c r="X980" s="221"/>
      <c r="Y980" s="221"/>
      <c r="Z980" s="460"/>
      <c r="AA980" s="461"/>
      <c r="AB980" s="239"/>
      <c r="AC980" s="462"/>
      <c r="AD980" s="462"/>
      <c r="AE980" s="462"/>
      <c r="AF980" s="449" t="str">
        <f>IF(AC980="","",AC980*W980*AE982)</f>
        <v/>
      </c>
      <c r="AG980" s="450"/>
      <c r="AH980" s="450"/>
      <c r="AI980" s="450"/>
    </row>
    <row r="981" spans="1:36" s="23" customFormat="1" ht="15.75" customHeight="1">
      <c r="A981" s="165"/>
      <c r="B981" s="165"/>
      <c r="F981" s="269" t="s">
        <v>462</v>
      </c>
      <c r="G981" s="270"/>
      <c r="H981" s="526">
        <f>ROUND(SUM(Q965:T980),1)</f>
        <v>14713.1</v>
      </c>
      <c r="I981" s="527"/>
      <c r="J981" s="527"/>
      <c r="K981" s="527"/>
      <c r="L981" s="527"/>
      <c r="M981" s="527"/>
      <c r="N981" s="527"/>
      <c r="O981" s="527"/>
      <c r="P981" s="527"/>
      <c r="Q981" s="527"/>
      <c r="R981" s="527"/>
      <c r="S981" s="527"/>
      <c r="T981" s="528"/>
      <c r="U981" s="509" t="s">
        <v>462</v>
      </c>
      <c r="V981" s="270"/>
      <c r="W981" s="526">
        <f>ROUND(SUM(AF965:AI980),1)</f>
        <v>15137.9</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178" t="s">
        <v>124</v>
      </c>
      <c r="AC982" s="23" t="s">
        <v>430</v>
      </c>
      <c r="AD982" s="165" t="s">
        <v>26</v>
      </c>
      <c r="AE982" s="325">
        <f>AE958</f>
        <v>4.7123889803846897</v>
      </c>
      <c r="AF982" s="325"/>
      <c r="AG982" s="325"/>
      <c r="AH982" s="160" t="s">
        <v>427</v>
      </c>
      <c r="AI982" s="165" t="s">
        <v>154</v>
      </c>
    </row>
    <row r="983" spans="1:36" ht="15.75" customHeight="1">
      <c r="A983" s="117" t="str">
        <f t="shared" ref="A983:A988" si="125">IF(液状化L1の有無="","","×")</f>
        <v/>
      </c>
      <c r="B983" s="165" t="s">
        <v>588</v>
      </c>
    </row>
    <row r="984" spans="1:36" ht="15.75" customHeight="1">
      <c r="A984" s="117" t="str">
        <f t="shared" si="125"/>
        <v/>
      </c>
    </row>
    <row r="985" spans="1:36" s="23" customFormat="1" ht="15.75" customHeight="1">
      <c r="A985" s="117" t="str">
        <f t="shared" si="125"/>
        <v/>
      </c>
      <c r="B985" s="165"/>
      <c r="F985" s="28" t="s">
        <v>502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5"/>
        <v/>
      </c>
      <c r="B986" s="165"/>
      <c r="F986" s="456" t="s">
        <v>428</v>
      </c>
      <c r="G986" s="302"/>
      <c r="H986" s="302"/>
      <c r="I986" s="302"/>
      <c r="J986" s="302"/>
      <c r="K986" s="302"/>
      <c r="L986" s="302"/>
      <c r="M986" s="302"/>
      <c r="N986" s="302"/>
      <c r="O986" s="302"/>
      <c r="P986" s="302"/>
      <c r="Q986" s="302"/>
      <c r="R986" s="302"/>
      <c r="S986" s="302"/>
      <c r="T986" s="457"/>
      <c r="U986" s="458" t="s">
        <v>429</v>
      </c>
      <c r="V986" s="258"/>
      <c r="W986" s="258"/>
      <c r="X986" s="258"/>
      <c r="Y986" s="258"/>
      <c r="Z986" s="258"/>
      <c r="AA986" s="258"/>
      <c r="AB986" s="258"/>
      <c r="AC986" s="258"/>
      <c r="AD986" s="258"/>
      <c r="AE986" s="258"/>
      <c r="AF986" s="258"/>
      <c r="AG986" s="258"/>
      <c r="AH986" s="258"/>
      <c r="AI986" s="259"/>
    </row>
    <row r="987" spans="1:36" s="23" customFormat="1" ht="15.75" customHeight="1">
      <c r="A987" s="117" t="str">
        <f t="shared" si="125"/>
        <v/>
      </c>
      <c r="B987" s="165"/>
      <c r="F987" s="287" t="s">
        <v>77</v>
      </c>
      <c r="G987" s="288"/>
      <c r="H987" s="291" t="s">
        <v>186</v>
      </c>
      <c r="I987" s="292"/>
      <c r="J987" s="292"/>
      <c r="K987" s="420" t="s">
        <v>230</v>
      </c>
      <c r="L987" s="332"/>
      <c r="M987" s="333"/>
      <c r="N987" s="420" t="s">
        <v>461</v>
      </c>
      <c r="O987" s="332"/>
      <c r="P987" s="333"/>
      <c r="Q987" s="420" t="s">
        <v>233</v>
      </c>
      <c r="R987" s="332"/>
      <c r="S987" s="332"/>
      <c r="T987" s="463"/>
      <c r="U987" s="417" t="s">
        <v>77</v>
      </c>
      <c r="V987" s="246"/>
      <c r="W987" s="452" t="s">
        <v>186</v>
      </c>
      <c r="X987" s="303"/>
      <c r="Y987" s="303"/>
      <c r="Z987" s="453" t="s">
        <v>230</v>
      </c>
      <c r="AA987" s="454"/>
      <c r="AB987" s="455"/>
      <c r="AC987" s="453" t="s">
        <v>461</v>
      </c>
      <c r="AD987" s="454"/>
      <c r="AE987" s="455"/>
      <c r="AF987" s="453" t="s">
        <v>233</v>
      </c>
      <c r="AG987" s="454"/>
      <c r="AH987" s="454"/>
      <c r="AI987" s="454"/>
    </row>
    <row r="988" spans="1:36" s="23" customFormat="1" ht="15.75" customHeight="1">
      <c r="A988" s="117" t="str">
        <f t="shared" si="125"/>
        <v/>
      </c>
      <c r="B988" s="165"/>
      <c r="F988" s="289"/>
      <c r="G988" s="290"/>
      <c r="H988" s="293"/>
      <c r="I988" s="293"/>
      <c r="J988" s="293"/>
      <c r="K988" s="421"/>
      <c r="L988" s="335"/>
      <c r="M988" s="287"/>
      <c r="N988" s="421"/>
      <c r="O988" s="335"/>
      <c r="P988" s="287"/>
      <c r="Q988" s="421"/>
      <c r="R988" s="335"/>
      <c r="S988" s="335"/>
      <c r="T988" s="464"/>
      <c r="U988" s="459"/>
      <c r="V988" s="290"/>
      <c r="W988" s="293"/>
      <c r="X988" s="293"/>
      <c r="Y988" s="293"/>
      <c r="Z988" s="421"/>
      <c r="AA988" s="335"/>
      <c r="AB988" s="287"/>
      <c r="AC988" s="421"/>
      <c r="AD988" s="335"/>
      <c r="AE988" s="287"/>
      <c r="AF988" s="421"/>
      <c r="AG988" s="335"/>
      <c r="AH988" s="335"/>
      <c r="AI988" s="335"/>
    </row>
    <row r="989" spans="1:36" s="23" customFormat="1" ht="15.75" customHeight="1">
      <c r="A989" s="117" t="str">
        <f t="shared" ref="A989:A1004" si="126">IF(液状化L1の有無="",IF(LEN(F989)+LEN(U989)=0,"×",""),"×")</f>
        <v/>
      </c>
      <c r="B989" s="165"/>
      <c r="F989" s="247">
        <v>2</v>
      </c>
      <c r="G989" s="223"/>
      <c r="H989" s="224">
        <v>0.33000001311302185</v>
      </c>
      <c r="I989" s="224"/>
      <c r="J989" s="224"/>
      <c r="K989" s="429" t="s">
        <v>406</v>
      </c>
      <c r="L989" s="430"/>
      <c r="M989" s="247"/>
      <c r="N989" s="431">
        <v>0</v>
      </c>
      <c r="O989" s="431"/>
      <c r="P989" s="431"/>
      <c r="Q989" s="432">
        <f>IF(N989="","",N989*H989*AE1006)</f>
        <v>0</v>
      </c>
      <c r="R989" s="433"/>
      <c r="S989" s="433"/>
      <c r="T989" s="465"/>
      <c r="U989" s="447">
        <v>2</v>
      </c>
      <c r="V989" s="223"/>
      <c r="W989" s="224">
        <v>0.33000001311302185</v>
      </c>
      <c r="X989" s="224"/>
      <c r="Y989" s="224"/>
      <c r="Z989" s="429" t="s">
        <v>406</v>
      </c>
      <c r="AA989" s="430"/>
      <c r="AB989" s="247"/>
      <c r="AC989" s="431">
        <v>0</v>
      </c>
      <c r="AD989" s="431"/>
      <c r="AE989" s="431"/>
      <c r="AF989" s="432">
        <f>IF(AC989="","",AC989*W989*AE1006)</f>
        <v>0</v>
      </c>
      <c r="AG989" s="433"/>
      <c r="AH989" s="433"/>
      <c r="AI989" s="433"/>
    </row>
    <row r="990" spans="1:36" s="23" customFormat="1" ht="15.75" customHeight="1">
      <c r="A990" s="117" t="str">
        <f t="shared" si="126"/>
        <v/>
      </c>
      <c r="B990" s="165"/>
      <c r="F990" s="239">
        <v>3</v>
      </c>
      <c r="G990" s="229"/>
      <c r="H990" s="221">
        <v>1.5</v>
      </c>
      <c r="I990" s="221"/>
      <c r="J990" s="221"/>
      <c r="K990" s="460" t="s">
        <v>463</v>
      </c>
      <c r="L990" s="461"/>
      <c r="M990" s="239"/>
      <c r="N990" s="462">
        <v>0</v>
      </c>
      <c r="O990" s="462"/>
      <c r="P990" s="462"/>
      <c r="Q990" s="449">
        <f>IF(N990="","",N990*H990*AE1006)</f>
        <v>0</v>
      </c>
      <c r="R990" s="450"/>
      <c r="S990" s="450"/>
      <c r="T990" s="451"/>
      <c r="U990" s="448">
        <v>3</v>
      </c>
      <c r="V990" s="229"/>
      <c r="W990" s="221">
        <v>1.5</v>
      </c>
      <c r="X990" s="221"/>
      <c r="Y990" s="221"/>
      <c r="Z990" s="460" t="s">
        <v>463</v>
      </c>
      <c r="AA990" s="461"/>
      <c r="AB990" s="239"/>
      <c r="AC990" s="462">
        <v>0</v>
      </c>
      <c r="AD990" s="462"/>
      <c r="AE990" s="462"/>
      <c r="AF990" s="449">
        <f>IF(AC990="","",AC990*W990*AE1006)</f>
        <v>0</v>
      </c>
      <c r="AG990" s="450"/>
      <c r="AH990" s="450"/>
      <c r="AI990" s="450"/>
    </row>
    <row r="991" spans="1:36" s="23" customFormat="1" ht="15.75" customHeight="1">
      <c r="A991" s="117" t="str">
        <f t="shared" si="126"/>
        <v/>
      </c>
      <c r="B991" s="165"/>
      <c r="F991" s="239">
        <v>4</v>
      </c>
      <c r="G991" s="229"/>
      <c r="H991" s="221">
        <v>5.0999999046325684</v>
      </c>
      <c r="I991" s="221"/>
      <c r="J991" s="221"/>
      <c r="K991" s="460" t="s">
        <v>463</v>
      </c>
      <c r="L991" s="461"/>
      <c r="M991" s="239"/>
      <c r="N991" s="462">
        <v>0</v>
      </c>
      <c r="O991" s="462"/>
      <c r="P991" s="462"/>
      <c r="Q991" s="449">
        <f>IF(N991="","",N991*H991*AE1006)</f>
        <v>0</v>
      </c>
      <c r="R991" s="450"/>
      <c r="S991" s="450"/>
      <c r="T991" s="451"/>
      <c r="U991" s="448">
        <v>4</v>
      </c>
      <c r="V991" s="229"/>
      <c r="W991" s="221">
        <v>5.0999999046325684</v>
      </c>
      <c r="X991" s="221"/>
      <c r="Y991" s="221"/>
      <c r="Z991" s="460" t="s">
        <v>463</v>
      </c>
      <c r="AA991" s="461"/>
      <c r="AB991" s="239"/>
      <c r="AC991" s="462">
        <v>0</v>
      </c>
      <c r="AD991" s="462"/>
      <c r="AE991" s="462"/>
      <c r="AF991" s="449">
        <f>IF(AC991="","",AC991*W991*AE1006)</f>
        <v>0</v>
      </c>
      <c r="AG991" s="450"/>
      <c r="AH991" s="450"/>
      <c r="AI991" s="450"/>
    </row>
    <row r="992" spans="1:36" s="23" customFormat="1" ht="15.75" customHeight="1">
      <c r="A992" s="117" t="str">
        <f t="shared" si="126"/>
        <v/>
      </c>
      <c r="B992" s="165"/>
      <c r="F992" s="239">
        <v>4</v>
      </c>
      <c r="G992" s="229"/>
      <c r="H992" s="221">
        <v>1.4500002861022949</v>
      </c>
      <c r="I992" s="221"/>
      <c r="J992" s="221"/>
      <c r="K992" s="460" t="s">
        <v>463</v>
      </c>
      <c r="L992" s="461"/>
      <c r="M992" s="239"/>
      <c r="N992" s="462">
        <v>22.7</v>
      </c>
      <c r="O992" s="462"/>
      <c r="P992" s="462"/>
      <c r="Q992" s="449">
        <f>IF(N992="","",N992*H992*AE1006)</f>
        <v>155.10831389407642</v>
      </c>
      <c r="R992" s="450"/>
      <c r="S992" s="450"/>
      <c r="T992" s="451"/>
      <c r="U992" s="448">
        <v>4</v>
      </c>
      <c r="V992" s="229"/>
      <c r="W992" s="221">
        <v>1.4500002861022949</v>
      </c>
      <c r="X992" s="221"/>
      <c r="Y992" s="221"/>
      <c r="Z992" s="460" t="s">
        <v>463</v>
      </c>
      <c r="AA992" s="461"/>
      <c r="AB992" s="239"/>
      <c r="AC992" s="462">
        <v>22.7</v>
      </c>
      <c r="AD992" s="462"/>
      <c r="AE992" s="462"/>
      <c r="AF992" s="449">
        <f>IF(AC992="","",AC992*W992*AE1006)</f>
        <v>155.10831389407642</v>
      </c>
      <c r="AG992" s="450"/>
      <c r="AH992" s="450"/>
      <c r="AI992" s="450"/>
    </row>
    <row r="993" spans="1:35" s="23" customFormat="1" ht="15.75" customHeight="1">
      <c r="A993" s="117" t="str">
        <f t="shared" si="126"/>
        <v/>
      </c>
      <c r="B993" s="165"/>
      <c r="F993" s="239">
        <v>5</v>
      </c>
      <c r="G993" s="229"/>
      <c r="H993" s="221">
        <v>3.4500000476837158</v>
      </c>
      <c r="I993" s="221"/>
      <c r="J993" s="221"/>
      <c r="K993" s="460" t="s">
        <v>463</v>
      </c>
      <c r="L993" s="461"/>
      <c r="M993" s="239"/>
      <c r="N993" s="462">
        <v>37.200000000000003</v>
      </c>
      <c r="O993" s="462"/>
      <c r="P993" s="462"/>
      <c r="Q993" s="449">
        <f>IF(N993="","",N993*H993*AE1006)</f>
        <v>604.78801010156803</v>
      </c>
      <c r="R993" s="450"/>
      <c r="S993" s="450"/>
      <c r="T993" s="451"/>
      <c r="U993" s="448">
        <v>5</v>
      </c>
      <c r="V993" s="229"/>
      <c r="W993" s="221">
        <v>3.4500000476837158</v>
      </c>
      <c r="X993" s="221"/>
      <c r="Y993" s="221"/>
      <c r="Z993" s="460" t="s">
        <v>463</v>
      </c>
      <c r="AA993" s="461"/>
      <c r="AB993" s="239"/>
      <c r="AC993" s="462">
        <v>37.200000000000003</v>
      </c>
      <c r="AD993" s="462"/>
      <c r="AE993" s="462"/>
      <c r="AF993" s="449">
        <f>IF(AC993="","",AC993*W993*AE1006)</f>
        <v>604.78801010156803</v>
      </c>
      <c r="AG993" s="450"/>
      <c r="AH993" s="450"/>
      <c r="AI993" s="450"/>
    </row>
    <row r="994" spans="1:35" s="23" customFormat="1" ht="15.75" customHeight="1">
      <c r="A994" s="117" t="str">
        <f t="shared" si="126"/>
        <v/>
      </c>
      <c r="B994" s="165"/>
      <c r="F994" s="239">
        <v>6</v>
      </c>
      <c r="G994" s="229"/>
      <c r="H994" s="221">
        <v>2.3499999046325684</v>
      </c>
      <c r="I994" s="221"/>
      <c r="J994" s="221"/>
      <c r="K994" s="460" t="s">
        <v>463</v>
      </c>
      <c r="L994" s="461"/>
      <c r="M994" s="239"/>
      <c r="N994" s="462">
        <v>60.4</v>
      </c>
      <c r="O994" s="462"/>
      <c r="P994" s="462"/>
      <c r="Q994" s="449">
        <f>IF(N994="","",N994*H994*AE1006)</f>
        <v>668.87646473153347</v>
      </c>
      <c r="R994" s="450"/>
      <c r="S994" s="450"/>
      <c r="T994" s="451"/>
      <c r="U994" s="448">
        <v>6</v>
      </c>
      <c r="V994" s="229"/>
      <c r="W994" s="221">
        <v>2.3499999046325684</v>
      </c>
      <c r="X994" s="221"/>
      <c r="Y994" s="221"/>
      <c r="Z994" s="460" t="s">
        <v>463</v>
      </c>
      <c r="AA994" s="461"/>
      <c r="AB994" s="239"/>
      <c r="AC994" s="462">
        <v>60.4</v>
      </c>
      <c r="AD994" s="462"/>
      <c r="AE994" s="462"/>
      <c r="AF994" s="449">
        <f>IF(AC994="","",AC994*W994*AE1006)</f>
        <v>668.87646473153347</v>
      </c>
      <c r="AG994" s="450"/>
      <c r="AH994" s="450"/>
      <c r="AI994" s="450"/>
    </row>
    <row r="995" spans="1:35" s="23" customFormat="1" ht="15.75" customHeight="1">
      <c r="A995" s="117" t="str">
        <f t="shared" si="126"/>
        <v/>
      </c>
      <c r="B995" s="165"/>
      <c r="F995" s="239">
        <v>7</v>
      </c>
      <c r="G995" s="229"/>
      <c r="H995" s="221">
        <v>8.6000003814697266</v>
      </c>
      <c r="I995" s="221"/>
      <c r="J995" s="221"/>
      <c r="K995" s="460" t="s">
        <v>406</v>
      </c>
      <c r="L995" s="461"/>
      <c r="M995" s="239"/>
      <c r="N995" s="462">
        <v>144.19999999999999</v>
      </c>
      <c r="O995" s="462"/>
      <c r="P995" s="462"/>
      <c r="Q995" s="449">
        <f>IF(N995="","",N995*H995*AE1006)</f>
        <v>5843.9280815734455</v>
      </c>
      <c r="R995" s="450"/>
      <c r="S995" s="450"/>
      <c r="T995" s="451"/>
      <c r="U995" s="448">
        <v>7</v>
      </c>
      <c r="V995" s="229"/>
      <c r="W995" s="221">
        <v>8.6000003814697266</v>
      </c>
      <c r="X995" s="221"/>
      <c r="Y995" s="221"/>
      <c r="Z995" s="460" t="s">
        <v>406</v>
      </c>
      <c r="AA995" s="461"/>
      <c r="AB995" s="239"/>
      <c r="AC995" s="462">
        <v>144.19999999999999</v>
      </c>
      <c r="AD995" s="462"/>
      <c r="AE995" s="462"/>
      <c r="AF995" s="449">
        <f>IF(AC995="","",AC995*W995*AE1006)</f>
        <v>5843.9280815734455</v>
      </c>
      <c r="AG995" s="450"/>
      <c r="AH995" s="450"/>
      <c r="AI995" s="450"/>
    </row>
    <row r="996" spans="1:35" s="23" customFormat="1" ht="15.75" customHeight="1">
      <c r="A996" s="117" t="str">
        <f t="shared" si="126"/>
        <v/>
      </c>
      <c r="B996" s="165"/>
      <c r="F996" s="239">
        <v>8</v>
      </c>
      <c r="G996" s="229"/>
      <c r="H996" s="221">
        <v>2.2000000476837158</v>
      </c>
      <c r="I996" s="221"/>
      <c r="J996" s="221"/>
      <c r="K996" s="460" t="s">
        <v>463</v>
      </c>
      <c r="L996" s="461"/>
      <c r="M996" s="239"/>
      <c r="N996" s="462">
        <v>59.3</v>
      </c>
      <c r="O996" s="462"/>
      <c r="P996" s="462"/>
      <c r="Q996" s="449">
        <f>IF(N996="","",N996*H996*AE1006)</f>
        <v>614.7782797059466</v>
      </c>
      <c r="R996" s="450"/>
      <c r="S996" s="450"/>
      <c r="T996" s="451"/>
      <c r="U996" s="448">
        <v>8</v>
      </c>
      <c r="V996" s="229"/>
      <c r="W996" s="221">
        <v>2.2000000476837158</v>
      </c>
      <c r="X996" s="221"/>
      <c r="Y996" s="221"/>
      <c r="Z996" s="460" t="s">
        <v>463</v>
      </c>
      <c r="AA996" s="461"/>
      <c r="AB996" s="239"/>
      <c r="AC996" s="462">
        <v>59.3</v>
      </c>
      <c r="AD996" s="462"/>
      <c r="AE996" s="462"/>
      <c r="AF996" s="449">
        <f>IF(AC996="","",AC996*W996*AE1006)</f>
        <v>614.7782797059466</v>
      </c>
      <c r="AG996" s="450"/>
      <c r="AH996" s="450"/>
      <c r="AI996" s="450"/>
    </row>
    <row r="997" spans="1:35" s="23" customFormat="1" ht="15.75" customHeight="1">
      <c r="A997" s="117" t="str">
        <f t="shared" si="126"/>
        <v/>
      </c>
      <c r="B997" s="165"/>
      <c r="F997" s="239">
        <v>9</v>
      </c>
      <c r="G997" s="229"/>
      <c r="H997" s="221">
        <v>1.5</v>
      </c>
      <c r="I997" s="221"/>
      <c r="J997" s="221"/>
      <c r="K997" s="460" t="s">
        <v>406</v>
      </c>
      <c r="L997" s="461"/>
      <c r="M997" s="239"/>
      <c r="N997" s="462">
        <v>147</v>
      </c>
      <c r="O997" s="462"/>
      <c r="P997" s="462"/>
      <c r="Q997" s="449">
        <f>IF(N997="","",N997*H997*AE1006)</f>
        <v>1039.081770174824</v>
      </c>
      <c r="R997" s="450"/>
      <c r="S997" s="450"/>
      <c r="T997" s="451"/>
      <c r="U997" s="448">
        <v>9</v>
      </c>
      <c r="V997" s="229"/>
      <c r="W997" s="221">
        <v>1.5</v>
      </c>
      <c r="X997" s="221"/>
      <c r="Y997" s="221"/>
      <c r="Z997" s="460" t="s">
        <v>406</v>
      </c>
      <c r="AA997" s="461"/>
      <c r="AB997" s="239"/>
      <c r="AC997" s="462">
        <v>147</v>
      </c>
      <c r="AD997" s="462"/>
      <c r="AE997" s="462"/>
      <c r="AF997" s="449">
        <f>IF(AC997="","",AC997*W997*AE1006)</f>
        <v>1039.081770174824</v>
      </c>
      <c r="AG997" s="450"/>
      <c r="AH997" s="450"/>
      <c r="AI997" s="450"/>
    </row>
    <row r="998" spans="1:35" s="23" customFormat="1" ht="15.75" customHeight="1">
      <c r="A998" s="117" t="str">
        <f t="shared" si="126"/>
        <v/>
      </c>
      <c r="B998" s="165"/>
      <c r="F998" s="239">
        <v>10</v>
      </c>
      <c r="G998" s="229"/>
      <c r="H998" s="221">
        <v>3.8499999046325684</v>
      </c>
      <c r="I998" s="221"/>
      <c r="J998" s="221"/>
      <c r="K998" s="460" t="s">
        <v>463</v>
      </c>
      <c r="L998" s="461"/>
      <c r="M998" s="239"/>
      <c r="N998" s="462">
        <v>60.1</v>
      </c>
      <c r="O998" s="462"/>
      <c r="P998" s="462"/>
      <c r="Q998" s="449">
        <f>IF(N998="","",N998*H998*AE1006)</f>
        <v>1090.3760972168645</v>
      </c>
      <c r="R998" s="450"/>
      <c r="S998" s="450"/>
      <c r="T998" s="451"/>
      <c r="U998" s="448">
        <v>10</v>
      </c>
      <c r="V998" s="229"/>
      <c r="W998" s="221">
        <v>3.8499999046325684</v>
      </c>
      <c r="X998" s="221"/>
      <c r="Y998" s="221"/>
      <c r="Z998" s="460" t="s">
        <v>463</v>
      </c>
      <c r="AA998" s="461"/>
      <c r="AB998" s="239"/>
      <c r="AC998" s="462">
        <v>60.1</v>
      </c>
      <c r="AD998" s="462"/>
      <c r="AE998" s="462"/>
      <c r="AF998" s="449">
        <f>IF(AC998="","",AC998*W998*AE1006)</f>
        <v>1090.3760972168645</v>
      </c>
      <c r="AG998" s="450"/>
      <c r="AH998" s="450"/>
      <c r="AI998" s="450"/>
    </row>
    <row r="999" spans="1:35" s="23" customFormat="1" ht="15.75" customHeight="1">
      <c r="A999" s="117" t="str">
        <f t="shared" si="126"/>
        <v/>
      </c>
      <c r="B999" s="165"/>
      <c r="F999" s="239">
        <v>11</v>
      </c>
      <c r="G999" s="229"/>
      <c r="H999" s="221">
        <v>2.4000000953674316</v>
      </c>
      <c r="I999" s="221"/>
      <c r="J999" s="221"/>
      <c r="K999" s="460" t="s">
        <v>406</v>
      </c>
      <c r="L999" s="461"/>
      <c r="M999" s="239"/>
      <c r="N999" s="462">
        <v>196</v>
      </c>
      <c r="O999" s="462"/>
      <c r="P999" s="462"/>
      <c r="Q999" s="449">
        <f>IF(N999="","",N999*H999*AE1006)</f>
        <v>2216.7078644570111</v>
      </c>
      <c r="R999" s="450"/>
      <c r="S999" s="450"/>
      <c r="T999" s="451"/>
      <c r="U999" s="448">
        <v>11</v>
      </c>
      <c r="V999" s="229"/>
      <c r="W999" s="221">
        <v>2.4000000953674316</v>
      </c>
      <c r="X999" s="221"/>
      <c r="Y999" s="221"/>
      <c r="Z999" s="460" t="s">
        <v>406</v>
      </c>
      <c r="AA999" s="461"/>
      <c r="AB999" s="239"/>
      <c r="AC999" s="462">
        <v>196</v>
      </c>
      <c r="AD999" s="462"/>
      <c r="AE999" s="462"/>
      <c r="AF999" s="449">
        <f>IF(AC999="","",AC999*W999*AE1006)</f>
        <v>2216.7078644570111</v>
      </c>
      <c r="AG999" s="450"/>
      <c r="AH999" s="450"/>
      <c r="AI999" s="450"/>
    </row>
    <row r="1000" spans="1:35" s="23" customFormat="1" ht="15.75" customHeight="1">
      <c r="A1000" s="117" t="str">
        <f t="shared" si="126"/>
        <v/>
      </c>
      <c r="B1000" s="165"/>
      <c r="F1000" s="239">
        <v>12</v>
      </c>
      <c r="G1000" s="229"/>
      <c r="H1000" s="221">
        <v>0.76999998092651367</v>
      </c>
      <c r="I1000" s="221"/>
      <c r="J1000" s="221"/>
      <c r="K1000" s="460" t="s">
        <v>463</v>
      </c>
      <c r="L1000" s="461"/>
      <c r="M1000" s="239"/>
      <c r="N1000" s="462">
        <v>60.1</v>
      </c>
      <c r="O1000" s="462"/>
      <c r="P1000" s="462"/>
      <c r="Q1000" s="449">
        <f>IF(N1000="","",N1000*H1000*AE1006)</f>
        <v>218.0752194433729</v>
      </c>
      <c r="R1000" s="450"/>
      <c r="S1000" s="450"/>
      <c r="T1000" s="451"/>
      <c r="U1000" s="448">
        <v>12</v>
      </c>
      <c r="V1000" s="229"/>
      <c r="W1000" s="221">
        <v>2.2699999809265137</v>
      </c>
      <c r="X1000" s="221"/>
      <c r="Y1000" s="221"/>
      <c r="Z1000" s="460" t="s">
        <v>463</v>
      </c>
      <c r="AA1000" s="461"/>
      <c r="AB1000" s="239"/>
      <c r="AC1000" s="462">
        <v>60.1</v>
      </c>
      <c r="AD1000" s="462"/>
      <c r="AE1000" s="462"/>
      <c r="AF1000" s="449">
        <f>IF(AC1000="","",AC1000*W1000*AE1006)</f>
        <v>642.89708602505266</v>
      </c>
      <c r="AG1000" s="450"/>
      <c r="AH1000" s="450"/>
      <c r="AI1000" s="450"/>
    </row>
    <row r="1001" spans="1:35" s="23" customFormat="1" ht="15.75" customHeight="1">
      <c r="A1001" s="117" t="str">
        <f t="shared" si="126"/>
        <v/>
      </c>
      <c r="B1001" s="165"/>
      <c r="F1001" s="239">
        <v>12</v>
      </c>
      <c r="G1001" s="229"/>
      <c r="H1001" s="221">
        <v>1.5</v>
      </c>
      <c r="I1001" s="221"/>
      <c r="J1001" s="221"/>
      <c r="K1001" s="460" t="s">
        <v>463</v>
      </c>
      <c r="L1001" s="461"/>
      <c r="M1001" s="239"/>
      <c r="N1001" s="462">
        <v>0</v>
      </c>
      <c r="O1001" s="462"/>
      <c r="P1001" s="462"/>
      <c r="Q1001" s="449">
        <f>IF(N1001="","",N1001*H1001*AE1006)</f>
        <v>0</v>
      </c>
      <c r="R1001" s="450"/>
      <c r="S1001" s="450"/>
      <c r="T1001" s="451"/>
      <c r="U1001" s="448"/>
      <c r="V1001" s="229"/>
      <c r="W1001" s="221"/>
      <c r="X1001" s="221"/>
      <c r="Y1001" s="221"/>
      <c r="Z1001" s="460"/>
      <c r="AA1001" s="461"/>
      <c r="AB1001" s="239"/>
      <c r="AC1001" s="462"/>
      <c r="AD1001" s="462"/>
      <c r="AE1001" s="462"/>
      <c r="AF1001" s="449" t="str">
        <f>IF(AC1001="","",AC1001*W1001*AE1006)</f>
        <v/>
      </c>
      <c r="AG1001" s="450"/>
      <c r="AH1001" s="450"/>
      <c r="AI1001" s="450"/>
    </row>
    <row r="1002" spans="1:35" s="23" customFormat="1" ht="15.75" hidden="1" customHeight="1">
      <c r="A1002" s="117" t="str">
        <f t="shared" si="126"/>
        <v>×</v>
      </c>
      <c r="B1002" s="165"/>
      <c r="F1002" s="239"/>
      <c r="G1002" s="229"/>
      <c r="H1002" s="221"/>
      <c r="I1002" s="221"/>
      <c r="J1002" s="221"/>
      <c r="K1002" s="460"/>
      <c r="L1002" s="461"/>
      <c r="M1002" s="239"/>
      <c r="N1002" s="462"/>
      <c r="O1002" s="462"/>
      <c r="P1002" s="462"/>
      <c r="Q1002" s="449" t="str">
        <f>IF(N1002="","",N1002*H1002*AE1006)</f>
        <v/>
      </c>
      <c r="R1002" s="450"/>
      <c r="S1002" s="450"/>
      <c r="T1002" s="451"/>
      <c r="U1002" s="448"/>
      <c r="V1002" s="229"/>
      <c r="W1002" s="221"/>
      <c r="X1002" s="221"/>
      <c r="Y1002" s="221"/>
      <c r="Z1002" s="460"/>
      <c r="AA1002" s="461"/>
      <c r="AB1002" s="239"/>
      <c r="AC1002" s="462"/>
      <c r="AD1002" s="462"/>
      <c r="AE1002" s="462"/>
      <c r="AF1002" s="449" t="str">
        <f>IF(AC1002="","",AC1002*W1002*AE1006)</f>
        <v/>
      </c>
      <c r="AG1002" s="450"/>
      <c r="AH1002" s="450"/>
      <c r="AI1002" s="450"/>
    </row>
    <row r="1003" spans="1:35" s="23" customFormat="1" ht="15.75" hidden="1" customHeight="1">
      <c r="A1003" s="117" t="str">
        <f t="shared" si="126"/>
        <v>×</v>
      </c>
      <c r="B1003" s="165"/>
      <c r="F1003" s="239"/>
      <c r="G1003" s="229"/>
      <c r="H1003" s="221"/>
      <c r="I1003" s="221"/>
      <c r="J1003" s="221"/>
      <c r="K1003" s="460"/>
      <c r="L1003" s="461"/>
      <c r="M1003" s="239"/>
      <c r="N1003" s="462"/>
      <c r="O1003" s="462"/>
      <c r="P1003" s="462"/>
      <c r="Q1003" s="449" t="str">
        <f>IF(N1003="","",N1003*H1003*AE1006)</f>
        <v/>
      </c>
      <c r="R1003" s="450"/>
      <c r="S1003" s="450"/>
      <c r="T1003" s="451"/>
      <c r="U1003" s="448"/>
      <c r="V1003" s="229"/>
      <c r="W1003" s="221"/>
      <c r="X1003" s="221"/>
      <c r="Y1003" s="221"/>
      <c r="Z1003" s="460"/>
      <c r="AA1003" s="461"/>
      <c r="AB1003" s="239"/>
      <c r="AC1003" s="462"/>
      <c r="AD1003" s="462"/>
      <c r="AE1003" s="462"/>
      <c r="AF1003" s="449" t="str">
        <f>IF(AC1003="","",AC1003*W1003*AE1006)</f>
        <v/>
      </c>
      <c r="AG1003" s="450"/>
      <c r="AH1003" s="450"/>
      <c r="AI1003" s="450"/>
    </row>
    <row r="1004" spans="1:35" s="23" customFormat="1" ht="15.75" hidden="1" customHeight="1">
      <c r="A1004" s="117" t="str">
        <f t="shared" si="126"/>
        <v>×</v>
      </c>
      <c r="B1004" s="165"/>
      <c r="F1004" s="239"/>
      <c r="G1004" s="229"/>
      <c r="H1004" s="221"/>
      <c r="I1004" s="221"/>
      <c r="J1004" s="221"/>
      <c r="K1004" s="460"/>
      <c r="L1004" s="461"/>
      <c r="M1004" s="239"/>
      <c r="N1004" s="462"/>
      <c r="O1004" s="462"/>
      <c r="P1004" s="462"/>
      <c r="Q1004" s="449" t="str">
        <f>IF(N1004="","",N1004*H1004*AE1006)</f>
        <v/>
      </c>
      <c r="R1004" s="450"/>
      <c r="S1004" s="450"/>
      <c r="T1004" s="451"/>
      <c r="U1004" s="448"/>
      <c r="V1004" s="229"/>
      <c r="W1004" s="221"/>
      <c r="X1004" s="221"/>
      <c r="Y1004" s="221"/>
      <c r="Z1004" s="460"/>
      <c r="AA1004" s="461"/>
      <c r="AB1004" s="239"/>
      <c r="AC1004" s="462"/>
      <c r="AD1004" s="462"/>
      <c r="AE1004" s="462"/>
      <c r="AF1004" s="449" t="str">
        <f>IF(AC1004="","",AC1004*W1004*AE1006)</f>
        <v/>
      </c>
      <c r="AG1004" s="450"/>
      <c r="AH1004" s="450"/>
      <c r="AI1004" s="450"/>
    </row>
    <row r="1005" spans="1:35" s="23" customFormat="1" ht="15.75" customHeight="1">
      <c r="A1005" s="117" t="str">
        <f>IF(液状化L1の有無="","","×")</f>
        <v/>
      </c>
      <c r="B1005" s="165"/>
      <c r="F1005" s="269" t="s">
        <v>462</v>
      </c>
      <c r="G1005" s="270"/>
      <c r="H1005" s="526">
        <f>ROUND(SUM(Q989:T1004),1)</f>
        <v>12451.7</v>
      </c>
      <c r="I1005" s="527"/>
      <c r="J1005" s="527"/>
      <c r="K1005" s="527"/>
      <c r="L1005" s="527"/>
      <c r="M1005" s="527"/>
      <c r="N1005" s="527"/>
      <c r="O1005" s="527"/>
      <c r="P1005" s="527"/>
      <c r="Q1005" s="527"/>
      <c r="R1005" s="527"/>
      <c r="S1005" s="527"/>
      <c r="T1005" s="528"/>
      <c r="U1005" s="509" t="s">
        <v>462</v>
      </c>
      <c r="V1005" s="270"/>
      <c r="W1005" s="526">
        <f>ROUND(SUM(AF989:AI1004),1)</f>
        <v>12876.5</v>
      </c>
      <c r="X1005" s="527"/>
      <c r="Y1005" s="527"/>
      <c r="Z1005" s="527"/>
      <c r="AA1005" s="527"/>
      <c r="AB1005" s="527"/>
      <c r="AC1005" s="527"/>
      <c r="AD1005" s="527"/>
      <c r="AE1005" s="527"/>
      <c r="AF1005" s="527"/>
      <c r="AG1005" s="527"/>
      <c r="AH1005" s="527"/>
      <c r="AI1005" s="527"/>
    </row>
    <row r="1006" spans="1:35" s="23" customFormat="1" ht="15.75" customHeight="1">
      <c r="A1006" s="118" t="str">
        <f>IF(液状化L1の有無="","","×")</f>
        <v/>
      </c>
      <c r="B1006" s="165"/>
      <c r="F1006" s="30"/>
      <c r="G1006" s="30"/>
      <c r="H1006" s="30"/>
      <c r="I1006" s="30"/>
      <c r="J1006" s="30"/>
      <c r="K1006" s="30"/>
      <c r="L1006" s="30"/>
      <c r="M1006" s="30"/>
      <c r="N1006" s="30"/>
      <c r="O1006" s="30"/>
      <c r="P1006" s="30"/>
      <c r="AB1006" s="178" t="s">
        <v>124</v>
      </c>
      <c r="AC1006" s="23" t="s">
        <v>430</v>
      </c>
      <c r="AD1006" s="165" t="s">
        <v>26</v>
      </c>
      <c r="AE1006" s="325">
        <f>AE982</f>
        <v>4.7123889803846897</v>
      </c>
      <c r="AF1006" s="325"/>
      <c r="AG1006" s="325"/>
      <c r="AH1006" s="160" t="s">
        <v>427</v>
      </c>
      <c r="AI1006" s="165" t="s">
        <v>154</v>
      </c>
    </row>
    <row r="1007" spans="1:35" ht="15.75" customHeight="1">
      <c r="A1007" s="116" t="str">
        <f t="shared" ref="A1007:A1012" si="127">IF(液状化L2の有無="","","×")</f>
        <v/>
      </c>
      <c r="B1007" s="165" t="s">
        <v>588</v>
      </c>
    </row>
    <row r="1008" spans="1:35" ht="15.75" customHeight="1">
      <c r="A1008" s="116" t="str">
        <f t="shared" si="127"/>
        <v/>
      </c>
    </row>
    <row r="1009" spans="1:36" s="23" customFormat="1" ht="15.75" customHeight="1">
      <c r="A1009" s="116" t="str">
        <f t="shared" si="127"/>
        <v/>
      </c>
      <c r="B1009" s="165"/>
      <c r="F1009" s="28" t="s">
        <v>501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27"/>
        <v/>
      </c>
      <c r="B1010" s="165"/>
      <c r="F1010" s="456" t="s">
        <v>428</v>
      </c>
      <c r="G1010" s="302"/>
      <c r="H1010" s="302"/>
      <c r="I1010" s="302"/>
      <c r="J1010" s="302"/>
      <c r="K1010" s="302"/>
      <c r="L1010" s="302"/>
      <c r="M1010" s="302"/>
      <c r="N1010" s="302"/>
      <c r="O1010" s="302"/>
      <c r="P1010" s="302"/>
      <c r="Q1010" s="302"/>
      <c r="R1010" s="302"/>
      <c r="S1010" s="302"/>
      <c r="T1010" s="457"/>
      <c r="U1010" s="458" t="s">
        <v>429</v>
      </c>
      <c r="V1010" s="258"/>
      <c r="W1010" s="258"/>
      <c r="X1010" s="258"/>
      <c r="Y1010" s="258"/>
      <c r="Z1010" s="258"/>
      <c r="AA1010" s="258"/>
      <c r="AB1010" s="258"/>
      <c r="AC1010" s="258"/>
      <c r="AD1010" s="258"/>
      <c r="AE1010" s="258"/>
      <c r="AF1010" s="258"/>
      <c r="AG1010" s="258"/>
      <c r="AH1010" s="258"/>
      <c r="AI1010" s="259"/>
    </row>
    <row r="1011" spans="1:36" s="23" customFormat="1" ht="15.75" customHeight="1">
      <c r="A1011" s="116" t="str">
        <f t="shared" si="127"/>
        <v/>
      </c>
      <c r="B1011" s="165"/>
      <c r="F1011" s="287" t="s">
        <v>77</v>
      </c>
      <c r="G1011" s="288"/>
      <c r="H1011" s="291" t="s">
        <v>186</v>
      </c>
      <c r="I1011" s="292"/>
      <c r="J1011" s="292"/>
      <c r="K1011" s="420" t="s">
        <v>230</v>
      </c>
      <c r="L1011" s="332"/>
      <c r="M1011" s="333"/>
      <c r="N1011" s="420" t="s">
        <v>461</v>
      </c>
      <c r="O1011" s="332"/>
      <c r="P1011" s="333"/>
      <c r="Q1011" s="420" t="s">
        <v>233</v>
      </c>
      <c r="R1011" s="332"/>
      <c r="S1011" s="332"/>
      <c r="T1011" s="463"/>
      <c r="U1011" s="417" t="s">
        <v>77</v>
      </c>
      <c r="V1011" s="246"/>
      <c r="W1011" s="452" t="s">
        <v>186</v>
      </c>
      <c r="X1011" s="303"/>
      <c r="Y1011" s="303"/>
      <c r="Z1011" s="453" t="s">
        <v>230</v>
      </c>
      <c r="AA1011" s="454"/>
      <c r="AB1011" s="455"/>
      <c r="AC1011" s="453" t="s">
        <v>461</v>
      </c>
      <c r="AD1011" s="454"/>
      <c r="AE1011" s="455"/>
      <c r="AF1011" s="453" t="s">
        <v>233</v>
      </c>
      <c r="AG1011" s="454"/>
      <c r="AH1011" s="454"/>
      <c r="AI1011" s="454"/>
    </row>
    <row r="1012" spans="1:36" s="23" customFormat="1" ht="15.75" customHeight="1">
      <c r="A1012" s="116" t="str">
        <f t="shared" si="127"/>
        <v/>
      </c>
      <c r="B1012" s="165"/>
      <c r="F1012" s="289"/>
      <c r="G1012" s="290"/>
      <c r="H1012" s="293"/>
      <c r="I1012" s="293"/>
      <c r="J1012" s="293"/>
      <c r="K1012" s="421"/>
      <c r="L1012" s="335"/>
      <c r="M1012" s="287"/>
      <c r="N1012" s="421"/>
      <c r="O1012" s="335"/>
      <c r="P1012" s="287"/>
      <c r="Q1012" s="421"/>
      <c r="R1012" s="335"/>
      <c r="S1012" s="335"/>
      <c r="T1012" s="464"/>
      <c r="U1012" s="459"/>
      <c r="V1012" s="290"/>
      <c r="W1012" s="293"/>
      <c r="X1012" s="293"/>
      <c r="Y1012" s="293"/>
      <c r="Z1012" s="421"/>
      <c r="AA1012" s="335"/>
      <c r="AB1012" s="287"/>
      <c r="AC1012" s="421"/>
      <c r="AD1012" s="335"/>
      <c r="AE1012" s="287"/>
      <c r="AF1012" s="421"/>
      <c r="AG1012" s="335"/>
      <c r="AH1012" s="335"/>
      <c r="AI1012" s="335"/>
    </row>
    <row r="1013" spans="1:36" s="23" customFormat="1" ht="15.75" customHeight="1">
      <c r="A1013" s="116" t="str">
        <f t="shared" ref="A1013:A1028" si="128">IF(液状化L2の有無="",IF(LEN(F1013)+LEN(U1013)=0,"×",""),"×")</f>
        <v/>
      </c>
      <c r="B1013" s="165"/>
      <c r="F1013" s="247">
        <v>2</v>
      </c>
      <c r="G1013" s="223"/>
      <c r="H1013" s="224">
        <v>0.33000001311302185</v>
      </c>
      <c r="I1013" s="224"/>
      <c r="J1013" s="224"/>
      <c r="K1013" s="429" t="s">
        <v>406</v>
      </c>
      <c r="L1013" s="430"/>
      <c r="M1013" s="247"/>
      <c r="N1013" s="431">
        <v>0</v>
      </c>
      <c r="O1013" s="431"/>
      <c r="P1013" s="431"/>
      <c r="Q1013" s="432">
        <f>IF(N1013="","",N1013*H1013*AE1030)</f>
        <v>0</v>
      </c>
      <c r="R1013" s="433"/>
      <c r="S1013" s="433"/>
      <c r="T1013" s="465"/>
      <c r="U1013" s="447">
        <v>2</v>
      </c>
      <c r="V1013" s="223"/>
      <c r="W1013" s="224">
        <v>0.33000001311302185</v>
      </c>
      <c r="X1013" s="224"/>
      <c r="Y1013" s="224"/>
      <c r="Z1013" s="429" t="s">
        <v>406</v>
      </c>
      <c r="AA1013" s="430"/>
      <c r="AB1013" s="247"/>
      <c r="AC1013" s="431">
        <v>0</v>
      </c>
      <c r="AD1013" s="431"/>
      <c r="AE1013" s="431"/>
      <c r="AF1013" s="432">
        <f>IF(AC1013="","",AC1013*W1013*AE1030)</f>
        <v>0</v>
      </c>
      <c r="AG1013" s="433"/>
      <c r="AH1013" s="433"/>
      <c r="AI1013" s="433"/>
    </row>
    <row r="1014" spans="1:36" s="23" customFormat="1" ht="15.75" customHeight="1">
      <c r="A1014" s="116" t="str">
        <f t="shared" si="128"/>
        <v/>
      </c>
      <c r="B1014" s="165"/>
      <c r="F1014" s="239">
        <v>3</v>
      </c>
      <c r="G1014" s="229"/>
      <c r="H1014" s="221">
        <v>1.5</v>
      </c>
      <c r="I1014" s="221"/>
      <c r="J1014" s="221"/>
      <c r="K1014" s="460" t="s">
        <v>463</v>
      </c>
      <c r="L1014" s="461"/>
      <c r="M1014" s="239"/>
      <c r="N1014" s="462">
        <v>0</v>
      </c>
      <c r="O1014" s="462"/>
      <c r="P1014" s="462"/>
      <c r="Q1014" s="449">
        <f>IF(N1014="","",N1014*H1014*AE1030)</f>
        <v>0</v>
      </c>
      <c r="R1014" s="450"/>
      <c r="S1014" s="450"/>
      <c r="T1014" s="451"/>
      <c r="U1014" s="448">
        <v>3</v>
      </c>
      <c r="V1014" s="229"/>
      <c r="W1014" s="221">
        <v>1.5</v>
      </c>
      <c r="X1014" s="221"/>
      <c r="Y1014" s="221"/>
      <c r="Z1014" s="460" t="s">
        <v>463</v>
      </c>
      <c r="AA1014" s="461"/>
      <c r="AB1014" s="239"/>
      <c r="AC1014" s="462">
        <v>0</v>
      </c>
      <c r="AD1014" s="462"/>
      <c r="AE1014" s="462"/>
      <c r="AF1014" s="449">
        <f>IF(AC1014="","",AC1014*W1014*AE1030)</f>
        <v>0</v>
      </c>
      <c r="AG1014" s="450"/>
      <c r="AH1014" s="450"/>
      <c r="AI1014" s="450"/>
    </row>
    <row r="1015" spans="1:36" s="23" customFormat="1" ht="15.75" customHeight="1">
      <c r="A1015" s="116" t="str">
        <f t="shared" si="128"/>
        <v/>
      </c>
      <c r="B1015" s="165"/>
      <c r="F1015" s="239">
        <v>4</v>
      </c>
      <c r="G1015" s="229"/>
      <c r="H1015" s="221">
        <v>5.2000002861022949</v>
      </c>
      <c r="I1015" s="221"/>
      <c r="J1015" s="221"/>
      <c r="K1015" s="460" t="s">
        <v>463</v>
      </c>
      <c r="L1015" s="461"/>
      <c r="M1015" s="239"/>
      <c r="N1015" s="462">
        <v>0</v>
      </c>
      <c r="O1015" s="462"/>
      <c r="P1015" s="462"/>
      <c r="Q1015" s="449">
        <f>IF(N1015="","",N1015*H1015*AE1030)</f>
        <v>0</v>
      </c>
      <c r="R1015" s="450"/>
      <c r="S1015" s="450"/>
      <c r="T1015" s="451"/>
      <c r="U1015" s="448">
        <v>4</v>
      </c>
      <c r="V1015" s="229"/>
      <c r="W1015" s="221">
        <v>5.2000002861022949</v>
      </c>
      <c r="X1015" s="221"/>
      <c r="Y1015" s="221"/>
      <c r="Z1015" s="460" t="s">
        <v>463</v>
      </c>
      <c r="AA1015" s="461"/>
      <c r="AB1015" s="239"/>
      <c r="AC1015" s="462">
        <v>0</v>
      </c>
      <c r="AD1015" s="462"/>
      <c r="AE1015" s="462"/>
      <c r="AF1015" s="449">
        <f>IF(AC1015="","",AC1015*W1015*AE1030)</f>
        <v>0</v>
      </c>
      <c r="AG1015" s="450"/>
      <c r="AH1015" s="450"/>
      <c r="AI1015" s="450"/>
    </row>
    <row r="1016" spans="1:36" s="23" customFormat="1" ht="15.75" customHeight="1">
      <c r="A1016" s="116" t="str">
        <f t="shared" si="128"/>
        <v/>
      </c>
      <c r="B1016" s="165"/>
      <c r="F1016" s="239">
        <v>4</v>
      </c>
      <c r="G1016" s="229"/>
      <c r="H1016" s="221">
        <v>1.3499999046325684</v>
      </c>
      <c r="I1016" s="221"/>
      <c r="J1016" s="221"/>
      <c r="K1016" s="460" t="s">
        <v>463</v>
      </c>
      <c r="L1016" s="461"/>
      <c r="M1016" s="239"/>
      <c r="N1016" s="462">
        <v>22.7</v>
      </c>
      <c r="O1016" s="462"/>
      <c r="P1016" s="462"/>
      <c r="Q1016" s="449">
        <f>IF(N1016="","",N1016*H1016*AE1030)</f>
        <v>144.41115010231735</v>
      </c>
      <c r="R1016" s="450"/>
      <c r="S1016" s="450"/>
      <c r="T1016" s="451"/>
      <c r="U1016" s="448">
        <v>4</v>
      </c>
      <c r="V1016" s="229"/>
      <c r="W1016" s="221">
        <v>1.3499999046325684</v>
      </c>
      <c r="X1016" s="221"/>
      <c r="Y1016" s="221"/>
      <c r="Z1016" s="460" t="s">
        <v>463</v>
      </c>
      <c r="AA1016" s="461"/>
      <c r="AB1016" s="239"/>
      <c r="AC1016" s="462">
        <v>22.7</v>
      </c>
      <c r="AD1016" s="462"/>
      <c r="AE1016" s="462"/>
      <c r="AF1016" s="449">
        <f>IF(AC1016="","",AC1016*W1016*AE1030)</f>
        <v>144.41115010231735</v>
      </c>
      <c r="AG1016" s="450"/>
      <c r="AH1016" s="450"/>
      <c r="AI1016" s="450"/>
    </row>
    <row r="1017" spans="1:36" s="23" customFormat="1" ht="15.75" customHeight="1">
      <c r="A1017" s="116" t="str">
        <f t="shared" si="128"/>
        <v/>
      </c>
      <c r="B1017" s="165"/>
      <c r="F1017" s="239">
        <v>5</v>
      </c>
      <c r="G1017" s="229"/>
      <c r="H1017" s="221">
        <v>3.4500000476837158</v>
      </c>
      <c r="I1017" s="221"/>
      <c r="J1017" s="221"/>
      <c r="K1017" s="460" t="s">
        <v>463</v>
      </c>
      <c r="L1017" s="461"/>
      <c r="M1017" s="239"/>
      <c r="N1017" s="462">
        <v>37.200000000000003</v>
      </c>
      <c r="O1017" s="462"/>
      <c r="P1017" s="462"/>
      <c r="Q1017" s="449">
        <f>IF(N1017="","",N1017*H1017*AE1030)</f>
        <v>604.78801010156803</v>
      </c>
      <c r="R1017" s="450"/>
      <c r="S1017" s="450"/>
      <c r="T1017" s="451"/>
      <c r="U1017" s="448">
        <v>5</v>
      </c>
      <c r="V1017" s="229"/>
      <c r="W1017" s="221">
        <v>3.4500000476837158</v>
      </c>
      <c r="X1017" s="221"/>
      <c r="Y1017" s="221"/>
      <c r="Z1017" s="460" t="s">
        <v>463</v>
      </c>
      <c r="AA1017" s="461"/>
      <c r="AB1017" s="239"/>
      <c r="AC1017" s="462">
        <v>37.200000000000003</v>
      </c>
      <c r="AD1017" s="462"/>
      <c r="AE1017" s="462"/>
      <c r="AF1017" s="449">
        <f>IF(AC1017="","",AC1017*W1017*AE1030)</f>
        <v>604.78801010156803</v>
      </c>
      <c r="AG1017" s="450"/>
      <c r="AH1017" s="450"/>
      <c r="AI1017" s="450"/>
    </row>
    <row r="1018" spans="1:36" s="23" customFormat="1" ht="15.75" customHeight="1">
      <c r="A1018" s="116" t="str">
        <f t="shared" si="128"/>
        <v/>
      </c>
      <c r="B1018" s="165"/>
      <c r="F1018" s="239">
        <v>6</v>
      </c>
      <c r="G1018" s="229"/>
      <c r="H1018" s="221">
        <v>2.3499999046325684</v>
      </c>
      <c r="I1018" s="221"/>
      <c r="J1018" s="221"/>
      <c r="K1018" s="460" t="s">
        <v>463</v>
      </c>
      <c r="L1018" s="461"/>
      <c r="M1018" s="239"/>
      <c r="N1018" s="462">
        <v>60.4</v>
      </c>
      <c r="O1018" s="462"/>
      <c r="P1018" s="462"/>
      <c r="Q1018" s="449">
        <f>IF(N1018="","",N1018*H1018*AE1030)</f>
        <v>668.87646473153347</v>
      </c>
      <c r="R1018" s="450"/>
      <c r="S1018" s="450"/>
      <c r="T1018" s="451"/>
      <c r="U1018" s="448">
        <v>6</v>
      </c>
      <c r="V1018" s="229"/>
      <c r="W1018" s="221">
        <v>2.3499999046325684</v>
      </c>
      <c r="X1018" s="221"/>
      <c r="Y1018" s="221"/>
      <c r="Z1018" s="460" t="s">
        <v>463</v>
      </c>
      <c r="AA1018" s="461"/>
      <c r="AB1018" s="239"/>
      <c r="AC1018" s="462">
        <v>60.4</v>
      </c>
      <c r="AD1018" s="462"/>
      <c r="AE1018" s="462"/>
      <c r="AF1018" s="449">
        <f>IF(AC1018="","",AC1018*W1018*AE1030)</f>
        <v>668.87646473153347</v>
      </c>
      <c r="AG1018" s="450"/>
      <c r="AH1018" s="450"/>
      <c r="AI1018" s="450"/>
    </row>
    <row r="1019" spans="1:36" s="23" customFormat="1" ht="15.75" customHeight="1">
      <c r="A1019" s="116" t="str">
        <f t="shared" si="128"/>
        <v/>
      </c>
      <c r="B1019" s="165"/>
      <c r="F1019" s="239">
        <v>7</v>
      </c>
      <c r="G1019" s="229"/>
      <c r="H1019" s="221">
        <v>8.6000003814697266</v>
      </c>
      <c r="I1019" s="221"/>
      <c r="J1019" s="221"/>
      <c r="K1019" s="460" t="s">
        <v>406</v>
      </c>
      <c r="L1019" s="461"/>
      <c r="M1019" s="239"/>
      <c r="N1019" s="462">
        <v>66.599999999999994</v>
      </c>
      <c r="O1019" s="462"/>
      <c r="P1019" s="462"/>
      <c r="Q1019" s="449">
        <f>IF(N1019="","",N1019*H1019*AE1030)</f>
        <v>2699.0680321275418</v>
      </c>
      <c r="R1019" s="450"/>
      <c r="S1019" s="450"/>
      <c r="T1019" s="451"/>
      <c r="U1019" s="448">
        <v>7</v>
      </c>
      <c r="V1019" s="229"/>
      <c r="W1019" s="221">
        <v>8.6000003814697266</v>
      </c>
      <c r="X1019" s="221"/>
      <c r="Y1019" s="221"/>
      <c r="Z1019" s="460" t="s">
        <v>406</v>
      </c>
      <c r="AA1019" s="461"/>
      <c r="AB1019" s="239"/>
      <c r="AC1019" s="462">
        <v>66.599999999999994</v>
      </c>
      <c r="AD1019" s="462"/>
      <c r="AE1019" s="462"/>
      <c r="AF1019" s="449">
        <f>IF(AC1019="","",AC1019*W1019*AE1030)</f>
        <v>2699.0680321275418</v>
      </c>
      <c r="AG1019" s="450"/>
      <c r="AH1019" s="450"/>
      <c r="AI1019" s="450"/>
    </row>
    <row r="1020" spans="1:36" s="23" customFormat="1" ht="15.75" customHeight="1">
      <c r="A1020" s="116" t="str">
        <f t="shared" si="128"/>
        <v/>
      </c>
      <c r="B1020" s="165"/>
      <c r="F1020" s="239">
        <v>8</v>
      </c>
      <c r="G1020" s="229"/>
      <c r="H1020" s="221">
        <v>2.2000000476837158</v>
      </c>
      <c r="I1020" s="221"/>
      <c r="J1020" s="221"/>
      <c r="K1020" s="460" t="s">
        <v>463</v>
      </c>
      <c r="L1020" s="461"/>
      <c r="M1020" s="239"/>
      <c r="N1020" s="462">
        <v>59.3</v>
      </c>
      <c r="O1020" s="462"/>
      <c r="P1020" s="462"/>
      <c r="Q1020" s="449">
        <f>IF(N1020="","",N1020*H1020*AE1030)</f>
        <v>614.7782797059466</v>
      </c>
      <c r="R1020" s="450"/>
      <c r="S1020" s="450"/>
      <c r="T1020" s="451"/>
      <c r="U1020" s="448">
        <v>8</v>
      </c>
      <c r="V1020" s="229"/>
      <c r="W1020" s="221">
        <v>2.2000000476837158</v>
      </c>
      <c r="X1020" s="221"/>
      <c r="Y1020" s="221"/>
      <c r="Z1020" s="460" t="s">
        <v>463</v>
      </c>
      <c r="AA1020" s="461"/>
      <c r="AB1020" s="239"/>
      <c r="AC1020" s="462">
        <v>59.3</v>
      </c>
      <c r="AD1020" s="462"/>
      <c r="AE1020" s="462"/>
      <c r="AF1020" s="449">
        <f>IF(AC1020="","",AC1020*W1020*AE1030)</f>
        <v>614.7782797059466</v>
      </c>
      <c r="AG1020" s="450"/>
      <c r="AH1020" s="450"/>
      <c r="AI1020" s="450"/>
    </row>
    <row r="1021" spans="1:36" s="23" customFormat="1" ht="15.75" customHeight="1">
      <c r="A1021" s="116" t="str">
        <f t="shared" si="128"/>
        <v/>
      </c>
      <c r="B1021" s="165"/>
      <c r="F1021" s="239">
        <v>9</v>
      </c>
      <c r="G1021" s="229"/>
      <c r="H1021" s="221">
        <v>1.5</v>
      </c>
      <c r="I1021" s="221"/>
      <c r="J1021" s="221"/>
      <c r="K1021" s="460" t="s">
        <v>406</v>
      </c>
      <c r="L1021" s="461"/>
      <c r="M1021" s="239"/>
      <c r="N1021" s="462">
        <v>147</v>
      </c>
      <c r="O1021" s="462"/>
      <c r="P1021" s="462"/>
      <c r="Q1021" s="449">
        <f>IF(N1021="","",N1021*H1021*AE1030)</f>
        <v>1039.081770174824</v>
      </c>
      <c r="R1021" s="450"/>
      <c r="S1021" s="450"/>
      <c r="T1021" s="451"/>
      <c r="U1021" s="448">
        <v>9</v>
      </c>
      <c r="V1021" s="229"/>
      <c r="W1021" s="221">
        <v>1.5</v>
      </c>
      <c r="X1021" s="221"/>
      <c r="Y1021" s="221"/>
      <c r="Z1021" s="460" t="s">
        <v>406</v>
      </c>
      <c r="AA1021" s="461"/>
      <c r="AB1021" s="239"/>
      <c r="AC1021" s="462">
        <v>147</v>
      </c>
      <c r="AD1021" s="462"/>
      <c r="AE1021" s="462"/>
      <c r="AF1021" s="449">
        <f>IF(AC1021="","",AC1021*W1021*AE1030)</f>
        <v>1039.081770174824</v>
      </c>
      <c r="AG1021" s="450"/>
      <c r="AH1021" s="450"/>
      <c r="AI1021" s="450"/>
    </row>
    <row r="1022" spans="1:36" s="23" customFormat="1" ht="15.75" customHeight="1">
      <c r="A1022" s="116" t="str">
        <f t="shared" si="128"/>
        <v/>
      </c>
      <c r="B1022" s="165"/>
      <c r="F1022" s="239">
        <v>10</v>
      </c>
      <c r="G1022" s="229"/>
      <c r="H1022" s="221">
        <v>3.8499999046325684</v>
      </c>
      <c r="I1022" s="221"/>
      <c r="J1022" s="221"/>
      <c r="K1022" s="460" t="s">
        <v>463</v>
      </c>
      <c r="L1022" s="461"/>
      <c r="M1022" s="239"/>
      <c r="N1022" s="462">
        <v>60.1</v>
      </c>
      <c r="O1022" s="462"/>
      <c r="P1022" s="462"/>
      <c r="Q1022" s="449">
        <f>IF(N1022="","",N1022*H1022*AE1030)</f>
        <v>1090.3760972168645</v>
      </c>
      <c r="R1022" s="450"/>
      <c r="S1022" s="450"/>
      <c r="T1022" s="451"/>
      <c r="U1022" s="448">
        <v>10</v>
      </c>
      <c r="V1022" s="229"/>
      <c r="W1022" s="221">
        <v>3.8499999046325684</v>
      </c>
      <c r="X1022" s="221"/>
      <c r="Y1022" s="221"/>
      <c r="Z1022" s="460" t="s">
        <v>463</v>
      </c>
      <c r="AA1022" s="461"/>
      <c r="AB1022" s="239"/>
      <c r="AC1022" s="462">
        <v>60.1</v>
      </c>
      <c r="AD1022" s="462"/>
      <c r="AE1022" s="462"/>
      <c r="AF1022" s="449">
        <f>IF(AC1022="","",AC1022*W1022*AE1030)</f>
        <v>1090.3760972168645</v>
      </c>
      <c r="AG1022" s="450"/>
      <c r="AH1022" s="450"/>
      <c r="AI1022" s="450"/>
    </row>
    <row r="1023" spans="1:36" s="23" customFormat="1" ht="15.75" customHeight="1">
      <c r="A1023" s="116" t="str">
        <f t="shared" si="128"/>
        <v/>
      </c>
      <c r="B1023" s="165"/>
      <c r="F1023" s="239">
        <v>11</v>
      </c>
      <c r="G1023" s="229"/>
      <c r="H1023" s="221">
        <v>2.4000000953674316</v>
      </c>
      <c r="I1023" s="221"/>
      <c r="J1023" s="221"/>
      <c r="K1023" s="460" t="s">
        <v>406</v>
      </c>
      <c r="L1023" s="461"/>
      <c r="M1023" s="239"/>
      <c r="N1023" s="462">
        <v>196</v>
      </c>
      <c r="O1023" s="462"/>
      <c r="P1023" s="462"/>
      <c r="Q1023" s="449">
        <f>IF(N1023="","",N1023*H1023*AE1030)</f>
        <v>2216.7078644570111</v>
      </c>
      <c r="R1023" s="450"/>
      <c r="S1023" s="450"/>
      <c r="T1023" s="451"/>
      <c r="U1023" s="448">
        <v>11</v>
      </c>
      <c r="V1023" s="229"/>
      <c r="W1023" s="221">
        <v>2.4000000953674316</v>
      </c>
      <c r="X1023" s="221"/>
      <c r="Y1023" s="221"/>
      <c r="Z1023" s="460" t="s">
        <v>406</v>
      </c>
      <c r="AA1023" s="461"/>
      <c r="AB1023" s="239"/>
      <c r="AC1023" s="462">
        <v>196</v>
      </c>
      <c r="AD1023" s="462"/>
      <c r="AE1023" s="462"/>
      <c r="AF1023" s="449">
        <f>IF(AC1023="","",AC1023*W1023*AE1030)</f>
        <v>2216.7078644570111</v>
      </c>
      <c r="AG1023" s="450"/>
      <c r="AH1023" s="450"/>
      <c r="AI1023" s="450"/>
    </row>
    <row r="1024" spans="1:36" s="23" customFormat="1" ht="15.75" customHeight="1">
      <c r="A1024" s="116" t="str">
        <f t="shared" si="128"/>
        <v/>
      </c>
      <c r="B1024" s="165"/>
      <c r="F1024" s="239">
        <v>12</v>
      </c>
      <c r="G1024" s="229"/>
      <c r="H1024" s="221">
        <v>0.76999998092651367</v>
      </c>
      <c r="I1024" s="221"/>
      <c r="J1024" s="221"/>
      <c r="K1024" s="460" t="s">
        <v>463</v>
      </c>
      <c r="L1024" s="461"/>
      <c r="M1024" s="239"/>
      <c r="N1024" s="462">
        <v>60.1</v>
      </c>
      <c r="O1024" s="462"/>
      <c r="P1024" s="462"/>
      <c r="Q1024" s="449">
        <f>IF(N1024="","",N1024*H1024*AE1030)</f>
        <v>218.0752194433729</v>
      </c>
      <c r="R1024" s="450"/>
      <c r="S1024" s="450"/>
      <c r="T1024" s="451"/>
      <c r="U1024" s="448">
        <v>12</v>
      </c>
      <c r="V1024" s="229"/>
      <c r="W1024" s="221">
        <v>2.2699999809265137</v>
      </c>
      <c r="X1024" s="221"/>
      <c r="Y1024" s="221"/>
      <c r="Z1024" s="460" t="s">
        <v>463</v>
      </c>
      <c r="AA1024" s="461"/>
      <c r="AB1024" s="239"/>
      <c r="AC1024" s="462">
        <v>60.1</v>
      </c>
      <c r="AD1024" s="462"/>
      <c r="AE1024" s="462"/>
      <c r="AF1024" s="449">
        <f>IF(AC1024="","",AC1024*W1024*AE1030)</f>
        <v>642.89708602505266</v>
      </c>
      <c r="AG1024" s="450"/>
      <c r="AH1024" s="450"/>
      <c r="AI1024" s="450"/>
    </row>
    <row r="1025" spans="1:35" s="23" customFormat="1" ht="15.75" customHeight="1">
      <c r="A1025" s="116" t="str">
        <f t="shared" si="128"/>
        <v/>
      </c>
      <c r="B1025" s="165"/>
      <c r="F1025" s="239">
        <v>12</v>
      </c>
      <c r="G1025" s="229"/>
      <c r="H1025" s="221">
        <v>1.5</v>
      </c>
      <c r="I1025" s="221"/>
      <c r="J1025" s="221"/>
      <c r="K1025" s="460" t="s">
        <v>463</v>
      </c>
      <c r="L1025" s="461"/>
      <c r="M1025" s="239"/>
      <c r="N1025" s="462">
        <v>0</v>
      </c>
      <c r="O1025" s="462"/>
      <c r="P1025" s="462"/>
      <c r="Q1025" s="449">
        <f>IF(N1025="","",N1025*H1025*AE1030)</f>
        <v>0</v>
      </c>
      <c r="R1025" s="450"/>
      <c r="S1025" s="450"/>
      <c r="T1025" s="451"/>
      <c r="U1025" s="448"/>
      <c r="V1025" s="229"/>
      <c r="W1025" s="221"/>
      <c r="X1025" s="221"/>
      <c r="Y1025" s="221"/>
      <c r="Z1025" s="460"/>
      <c r="AA1025" s="461"/>
      <c r="AB1025" s="239"/>
      <c r="AC1025" s="462"/>
      <c r="AD1025" s="462"/>
      <c r="AE1025" s="462"/>
      <c r="AF1025" s="449" t="str">
        <f>IF(AC1025="","",AC1025*W1025*AE1030)</f>
        <v/>
      </c>
      <c r="AG1025" s="450"/>
      <c r="AH1025" s="450"/>
      <c r="AI1025" s="450"/>
    </row>
    <row r="1026" spans="1:35" s="23" customFormat="1" ht="15.75" hidden="1" customHeight="1">
      <c r="A1026" s="116" t="str">
        <f t="shared" si="128"/>
        <v>×</v>
      </c>
      <c r="B1026" s="165"/>
      <c r="F1026" s="239"/>
      <c r="G1026" s="229"/>
      <c r="H1026" s="221"/>
      <c r="I1026" s="221"/>
      <c r="J1026" s="221"/>
      <c r="K1026" s="460"/>
      <c r="L1026" s="461"/>
      <c r="M1026" s="239"/>
      <c r="N1026" s="462"/>
      <c r="O1026" s="462"/>
      <c r="P1026" s="462"/>
      <c r="Q1026" s="449" t="str">
        <f>IF(N1026="","",N1026*H1026*AE1030)</f>
        <v/>
      </c>
      <c r="R1026" s="450"/>
      <c r="S1026" s="450"/>
      <c r="T1026" s="451"/>
      <c r="U1026" s="448"/>
      <c r="V1026" s="229"/>
      <c r="W1026" s="221"/>
      <c r="X1026" s="221"/>
      <c r="Y1026" s="221"/>
      <c r="Z1026" s="460"/>
      <c r="AA1026" s="461"/>
      <c r="AB1026" s="239"/>
      <c r="AC1026" s="462"/>
      <c r="AD1026" s="462"/>
      <c r="AE1026" s="462"/>
      <c r="AF1026" s="449" t="str">
        <f>IF(AC1026="","",AC1026*W1026*AE1030)</f>
        <v/>
      </c>
      <c r="AG1026" s="450"/>
      <c r="AH1026" s="450"/>
      <c r="AI1026" s="450"/>
    </row>
    <row r="1027" spans="1:35" s="23" customFormat="1" ht="15.75" hidden="1" customHeight="1">
      <c r="A1027" s="116" t="str">
        <f t="shared" si="128"/>
        <v>×</v>
      </c>
      <c r="B1027" s="165"/>
      <c r="F1027" s="239"/>
      <c r="G1027" s="229"/>
      <c r="H1027" s="221"/>
      <c r="I1027" s="221"/>
      <c r="J1027" s="221"/>
      <c r="K1027" s="460"/>
      <c r="L1027" s="461"/>
      <c r="M1027" s="239"/>
      <c r="N1027" s="462"/>
      <c r="O1027" s="462"/>
      <c r="P1027" s="462"/>
      <c r="Q1027" s="449" t="str">
        <f>IF(N1027="","",N1027*H1027*AE1030)</f>
        <v/>
      </c>
      <c r="R1027" s="450"/>
      <c r="S1027" s="450"/>
      <c r="T1027" s="451"/>
      <c r="U1027" s="448"/>
      <c r="V1027" s="229"/>
      <c r="W1027" s="221"/>
      <c r="X1027" s="221"/>
      <c r="Y1027" s="221"/>
      <c r="Z1027" s="460"/>
      <c r="AA1027" s="461"/>
      <c r="AB1027" s="239"/>
      <c r="AC1027" s="462"/>
      <c r="AD1027" s="462"/>
      <c r="AE1027" s="462"/>
      <c r="AF1027" s="449" t="str">
        <f>IF(AC1027="","",AC1027*W1027*AE1030)</f>
        <v/>
      </c>
      <c r="AG1027" s="450"/>
      <c r="AH1027" s="450"/>
      <c r="AI1027" s="450"/>
    </row>
    <row r="1028" spans="1:35" s="23" customFormat="1" ht="15.75" hidden="1" customHeight="1">
      <c r="A1028" s="116" t="str">
        <f t="shared" si="128"/>
        <v>×</v>
      </c>
      <c r="B1028" s="165"/>
      <c r="F1028" s="239"/>
      <c r="G1028" s="229"/>
      <c r="H1028" s="221"/>
      <c r="I1028" s="221"/>
      <c r="J1028" s="221"/>
      <c r="K1028" s="460"/>
      <c r="L1028" s="461"/>
      <c r="M1028" s="239"/>
      <c r="N1028" s="462"/>
      <c r="O1028" s="462"/>
      <c r="P1028" s="462"/>
      <c r="Q1028" s="449" t="str">
        <f>IF(N1028="","",N1028*H1028*AE1030)</f>
        <v/>
      </c>
      <c r="R1028" s="450"/>
      <c r="S1028" s="450"/>
      <c r="T1028" s="451"/>
      <c r="U1028" s="448"/>
      <c r="V1028" s="229"/>
      <c r="W1028" s="221"/>
      <c r="X1028" s="221"/>
      <c r="Y1028" s="221"/>
      <c r="Z1028" s="460"/>
      <c r="AA1028" s="461"/>
      <c r="AB1028" s="239"/>
      <c r="AC1028" s="462"/>
      <c r="AD1028" s="462"/>
      <c r="AE1028" s="462"/>
      <c r="AF1028" s="449" t="str">
        <f>IF(AC1028="","",AC1028*W1028*AE1030)</f>
        <v/>
      </c>
      <c r="AG1028" s="450"/>
      <c r="AH1028" s="450"/>
      <c r="AI1028" s="450"/>
    </row>
    <row r="1029" spans="1:35" s="23" customFormat="1" ht="15.75" customHeight="1">
      <c r="A1029" s="116" t="str">
        <f>IF(液状化L2の有無="","","×")</f>
        <v/>
      </c>
      <c r="B1029" s="165"/>
      <c r="F1029" s="269" t="s">
        <v>462</v>
      </c>
      <c r="G1029" s="270"/>
      <c r="H1029" s="526">
        <f>ROUND(SUM(Q1013:T1028),1)</f>
        <v>9296.2000000000007</v>
      </c>
      <c r="I1029" s="527"/>
      <c r="J1029" s="527"/>
      <c r="K1029" s="527"/>
      <c r="L1029" s="527"/>
      <c r="M1029" s="527"/>
      <c r="N1029" s="527"/>
      <c r="O1029" s="527"/>
      <c r="P1029" s="527"/>
      <c r="Q1029" s="527"/>
      <c r="R1029" s="527"/>
      <c r="S1029" s="527"/>
      <c r="T1029" s="528"/>
      <c r="U1029" s="509" t="s">
        <v>462</v>
      </c>
      <c r="V1029" s="270"/>
      <c r="W1029" s="526">
        <f>ROUND(SUM(AF1013:AI1028),1)</f>
        <v>9721</v>
      </c>
      <c r="X1029" s="527"/>
      <c r="Y1029" s="527"/>
      <c r="Z1029" s="527"/>
      <c r="AA1029" s="527"/>
      <c r="AB1029" s="527"/>
      <c r="AC1029" s="527"/>
      <c r="AD1029" s="527"/>
      <c r="AE1029" s="527"/>
      <c r="AF1029" s="527"/>
      <c r="AG1029" s="527"/>
      <c r="AH1029" s="527"/>
      <c r="AI1029" s="527"/>
    </row>
    <row r="1030" spans="1:35" s="23" customFormat="1" ht="15.75" customHeight="1">
      <c r="A1030" s="116" t="str">
        <f>IF(液状化L2の有無="","","×")</f>
        <v/>
      </c>
      <c r="B1030" s="165"/>
      <c r="F1030" s="30"/>
      <c r="G1030" s="30"/>
      <c r="H1030" s="30"/>
      <c r="I1030" s="30"/>
      <c r="J1030" s="30"/>
      <c r="K1030" s="30"/>
      <c r="L1030" s="30"/>
      <c r="M1030" s="30"/>
      <c r="N1030" s="30"/>
      <c r="O1030" s="30"/>
      <c r="P1030" s="30"/>
      <c r="AB1030" s="178" t="s">
        <v>124</v>
      </c>
      <c r="AC1030" s="23" t="s">
        <v>430</v>
      </c>
      <c r="AD1030" s="165" t="s">
        <v>26</v>
      </c>
      <c r="AE1030" s="325">
        <f>AE1006</f>
        <v>4.7123889803846897</v>
      </c>
      <c r="AF1030" s="325"/>
      <c r="AG1030" s="325"/>
      <c r="AH1030" s="160" t="s">
        <v>427</v>
      </c>
      <c r="AI1030" s="165" t="s">
        <v>154</v>
      </c>
    </row>
    <row r="1031" spans="1:35" ht="15.75" customHeight="1">
      <c r="A1031" s="121" t="str">
        <f>IF(液状化L2の有無="","","×")</f>
        <v/>
      </c>
      <c r="B1031" s="165" t="s">
        <v>588</v>
      </c>
    </row>
    <row r="1032" spans="1:35" s="23" customFormat="1" ht="15.75" customHeight="1">
      <c r="B1032" s="165" t="s">
        <v>588</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62" t="s">
        <v>236</v>
      </c>
      <c r="G1039" s="262"/>
      <c r="H1039" s="165" t="s">
        <v>26</v>
      </c>
      <c r="I1039" s="262" t="s">
        <v>237</v>
      </c>
      <c r="J1039" s="262"/>
      <c r="K1039" s="174" t="s">
        <v>1</v>
      </c>
      <c r="L1039" s="262" t="s">
        <v>195</v>
      </c>
      <c r="M1039" s="262"/>
    </row>
    <row r="1040" spans="1:35" s="174" customFormat="1" ht="15.75" customHeight="1">
      <c r="H1040" s="165" t="s">
        <v>26</v>
      </c>
      <c r="I1040" s="262" t="s">
        <v>237</v>
      </c>
      <c r="J1040" s="262"/>
      <c r="K1040" s="174" t="s">
        <v>1</v>
      </c>
      <c r="L1040" s="174" t="s">
        <v>238</v>
      </c>
    </row>
    <row r="1041" spans="2:32" s="174" customFormat="1" ht="15.75" customHeight="1"/>
    <row r="1042" spans="2:32" s="174" customFormat="1" ht="15.75" customHeight="1">
      <c r="G1042" s="23" t="s">
        <v>3</v>
      </c>
      <c r="H1042" s="23"/>
      <c r="I1042" s="23"/>
      <c r="J1042" s="262" t="s">
        <v>236</v>
      </c>
      <c r="K1042" s="262"/>
      <c r="L1042" s="165" t="s">
        <v>2</v>
      </c>
      <c r="M1042" s="23" t="s">
        <v>239</v>
      </c>
    </row>
    <row r="1043" spans="2:32" s="174" customFormat="1" ht="15.75" customHeight="1">
      <c r="G1043" s="23"/>
      <c r="H1043" s="23"/>
      <c r="I1043" s="23"/>
      <c r="J1043" s="262" t="s">
        <v>195</v>
      </c>
      <c r="K1043" s="262"/>
      <c r="L1043" s="165" t="s">
        <v>2</v>
      </c>
      <c r="M1043" s="23" t="s">
        <v>240</v>
      </c>
    </row>
    <row r="1044" spans="2:32" s="174" customFormat="1" ht="15.75" customHeight="1">
      <c r="J1044" s="262" t="s">
        <v>196</v>
      </c>
      <c r="K1044" s="262"/>
      <c r="L1044" s="165" t="s">
        <v>2</v>
      </c>
      <c r="M1044" s="23" t="s">
        <v>206</v>
      </c>
    </row>
    <row r="1045" spans="2:32" s="174" customFormat="1" ht="15.75" customHeight="1">
      <c r="J1045" s="262" t="s">
        <v>198</v>
      </c>
      <c r="K1045" s="262"/>
      <c r="L1045" s="165" t="s">
        <v>2</v>
      </c>
      <c r="M1045" s="23" t="s">
        <v>241</v>
      </c>
    </row>
    <row r="1046" spans="2:32" s="174" customFormat="1" ht="15.75" customHeight="1">
      <c r="J1046" s="262" t="s">
        <v>237</v>
      </c>
      <c r="K1046" s="262"/>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466</v>
      </c>
    </row>
    <row r="1052" spans="2:32" ht="15.75" customHeight="1">
      <c r="F1052" s="23" t="s">
        <v>467</v>
      </c>
    </row>
    <row r="1053" spans="2:32" ht="15.75" customHeight="1">
      <c r="B1053" s="165" t="s">
        <v>588</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96" t="s">
        <v>248</v>
      </c>
      <c r="G1056" s="258"/>
      <c r="H1056" s="258"/>
      <c r="I1056" s="258" t="s">
        <v>249</v>
      </c>
      <c r="J1056" s="258"/>
      <c r="K1056" s="258"/>
      <c r="L1056" s="258"/>
      <c r="M1056" s="258"/>
      <c r="N1056" s="258"/>
      <c r="O1056" s="245" t="s">
        <v>250</v>
      </c>
      <c r="P1056" s="258"/>
      <c r="Q1056" s="258"/>
      <c r="R1056" s="245" t="s">
        <v>254</v>
      </c>
      <c r="S1056" s="258"/>
      <c r="T1056" s="258"/>
      <c r="U1056" s="245" t="s">
        <v>255</v>
      </c>
      <c r="V1056" s="258"/>
      <c r="W1056" s="258"/>
      <c r="X1056" s="245" t="s">
        <v>253</v>
      </c>
      <c r="Y1056" s="258"/>
      <c r="Z1056" s="258"/>
      <c r="AA1056" s="245" t="s">
        <v>251</v>
      </c>
      <c r="AB1056" s="258"/>
      <c r="AC1056" s="258"/>
      <c r="AD1056" s="245" t="s">
        <v>252</v>
      </c>
      <c r="AE1056" s="258"/>
      <c r="AF1056" s="259"/>
    </row>
    <row r="1057" spans="1:32" s="174" customFormat="1" ht="15.75" customHeight="1">
      <c r="F1057" s="316"/>
      <c r="G1057" s="260"/>
      <c r="H1057" s="260"/>
      <c r="I1057" s="260"/>
      <c r="J1057" s="260"/>
      <c r="K1057" s="260"/>
      <c r="L1057" s="260"/>
      <c r="M1057" s="260"/>
      <c r="N1057" s="260"/>
      <c r="O1057" s="260"/>
      <c r="P1057" s="260"/>
      <c r="Q1057" s="260"/>
      <c r="R1057" s="260"/>
      <c r="S1057" s="260"/>
      <c r="T1057" s="260"/>
      <c r="U1057" s="260"/>
      <c r="V1057" s="260"/>
      <c r="W1057" s="260"/>
      <c r="X1057" s="260"/>
      <c r="Y1057" s="260"/>
      <c r="Z1057" s="260"/>
      <c r="AA1057" s="260"/>
      <c r="AB1057" s="260"/>
      <c r="AC1057" s="260"/>
      <c r="AD1057" s="260"/>
      <c r="AE1057" s="260"/>
      <c r="AF1057" s="261"/>
    </row>
    <row r="1058" spans="1:32" s="174" customFormat="1" ht="15.75" customHeight="1">
      <c r="F1058" s="396" t="s">
        <v>258</v>
      </c>
      <c r="G1058" s="258"/>
      <c r="H1058" s="258"/>
      <c r="I1058" s="258" t="s">
        <v>256</v>
      </c>
      <c r="J1058" s="258"/>
      <c r="K1058" s="258"/>
      <c r="L1058" s="258"/>
      <c r="M1058" s="258"/>
      <c r="N1058" s="258"/>
      <c r="O1058" s="254">
        <f>I817</f>
        <v>0</v>
      </c>
      <c r="P1058" s="254"/>
      <c r="Q1058" s="254"/>
      <c r="R1058" s="254">
        <f>H861</f>
        <v>15258.7</v>
      </c>
      <c r="S1058" s="254"/>
      <c r="T1058" s="254"/>
      <c r="U1058" s="254">
        <f>O1058+R1058</f>
        <v>15258.7</v>
      </c>
      <c r="V1058" s="254"/>
      <c r="W1058" s="254"/>
      <c r="X1058" s="530">
        <f>O1058/U1058</f>
        <v>0</v>
      </c>
      <c r="Y1058" s="530"/>
      <c r="Z1058" s="530"/>
      <c r="AA1058" s="445">
        <v>0.65</v>
      </c>
      <c r="AB1058" s="445"/>
      <c r="AC1058" s="445"/>
      <c r="AD1058" s="254">
        <f>AA1058*U1058</f>
        <v>9918.1550000000007</v>
      </c>
      <c r="AE1058" s="254"/>
      <c r="AF1058" s="255"/>
    </row>
    <row r="1059" spans="1:32" s="174" customFormat="1" ht="15.75" customHeight="1">
      <c r="F1059" s="446"/>
      <c r="G1059" s="230"/>
      <c r="H1059" s="230"/>
      <c r="I1059" s="230" t="s">
        <v>257</v>
      </c>
      <c r="J1059" s="230"/>
      <c r="K1059" s="230"/>
      <c r="L1059" s="230"/>
      <c r="M1059" s="230"/>
      <c r="N1059" s="230"/>
      <c r="O1059" s="218"/>
      <c r="P1059" s="218"/>
      <c r="Q1059" s="218"/>
      <c r="R1059" s="218">
        <f>H885</f>
        <v>15362.7</v>
      </c>
      <c r="S1059" s="218"/>
      <c r="T1059" s="218"/>
      <c r="U1059" s="218">
        <f>O1058+R1059</f>
        <v>15362.7</v>
      </c>
      <c r="V1059" s="218"/>
      <c r="W1059" s="218"/>
      <c r="X1059" s="217">
        <f>O1058/U1059</f>
        <v>0</v>
      </c>
      <c r="Y1059" s="217"/>
      <c r="Z1059" s="217"/>
      <c r="AA1059" s="443">
        <v>0.84799999999999998</v>
      </c>
      <c r="AB1059" s="443"/>
      <c r="AC1059" s="443"/>
      <c r="AD1059" s="218">
        <f>AA1059*U1059</f>
        <v>13027.569600000001</v>
      </c>
      <c r="AE1059" s="218"/>
      <c r="AF1059" s="219"/>
    </row>
    <row r="1060" spans="1:32" s="174" customFormat="1" ht="15.75" customHeight="1">
      <c r="F1060" s="446" t="s">
        <v>259</v>
      </c>
      <c r="G1060" s="230"/>
      <c r="H1060" s="230"/>
      <c r="I1060" s="230" t="s">
        <v>334</v>
      </c>
      <c r="J1060" s="230"/>
      <c r="K1060" s="230"/>
      <c r="L1060" s="230"/>
      <c r="M1060" s="230"/>
      <c r="N1060" s="230"/>
      <c r="O1060" s="218"/>
      <c r="P1060" s="218"/>
      <c r="Q1060" s="218"/>
      <c r="R1060" s="218"/>
      <c r="S1060" s="218"/>
      <c r="T1060" s="218"/>
      <c r="U1060" s="218"/>
      <c r="V1060" s="218"/>
      <c r="W1060" s="218"/>
      <c r="X1060" s="217"/>
      <c r="Y1060" s="217"/>
      <c r="Z1060" s="217"/>
      <c r="AA1060" s="443">
        <v>1.022</v>
      </c>
      <c r="AB1060" s="443"/>
      <c r="AC1060" s="443"/>
      <c r="AD1060" s="218">
        <f>AA1060*U1059</f>
        <v>15700.679400000001</v>
      </c>
      <c r="AE1060" s="218"/>
      <c r="AF1060" s="219"/>
    </row>
    <row r="1061" spans="1:32" s="174" customFormat="1" ht="28.5" customHeight="1">
      <c r="F1061" s="446" t="s">
        <v>260</v>
      </c>
      <c r="G1061" s="230"/>
      <c r="H1061" s="230"/>
      <c r="I1061" s="355" t="s">
        <v>261</v>
      </c>
      <c r="J1061" s="230"/>
      <c r="K1061" s="230"/>
      <c r="L1061" s="230"/>
      <c r="M1061" s="230"/>
      <c r="N1061" s="230"/>
      <c r="O1061" s="218"/>
      <c r="P1061" s="218"/>
      <c r="Q1061" s="218"/>
      <c r="R1061" s="218">
        <f>H909</f>
        <v>14713.1</v>
      </c>
      <c r="S1061" s="218"/>
      <c r="T1061" s="218"/>
      <c r="U1061" s="218">
        <f>O1058+R1061</f>
        <v>14713.1</v>
      </c>
      <c r="V1061" s="218"/>
      <c r="W1061" s="218"/>
      <c r="X1061" s="217">
        <f>O1058/U1061</f>
        <v>0</v>
      </c>
      <c r="Y1061" s="217"/>
      <c r="Z1061" s="217"/>
      <c r="AA1061" s="443">
        <v>1.0880000000000001</v>
      </c>
      <c r="AB1061" s="443"/>
      <c r="AC1061" s="443"/>
      <c r="AD1061" s="218">
        <f>AA1061*U1061</f>
        <v>16007.852800000002</v>
      </c>
      <c r="AE1061" s="218"/>
      <c r="AF1061" s="219"/>
    </row>
    <row r="1062" spans="1:32" s="174" customFormat="1" ht="28.5" customHeight="1">
      <c r="F1062" s="446"/>
      <c r="G1062" s="230"/>
      <c r="H1062" s="230"/>
      <c r="I1062" s="355" t="s">
        <v>262</v>
      </c>
      <c r="J1062" s="230"/>
      <c r="K1062" s="230"/>
      <c r="L1062" s="230"/>
      <c r="M1062" s="230"/>
      <c r="N1062" s="230"/>
      <c r="O1062" s="218"/>
      <c r="P1062" s="218"/>
      <c r="Q1062" s="218"/>
      <c r="R1062" s="218"/>
      <c r="S1062" s="218"/>
      <c r="T1062" s="218"/>
      <c r="U1062" s="218"/>
      <c r="V1062" s="218"/>
      <c r="W1062" s="218"/>
      <c r="X1062" s="217"/>
      <c r="Y1062" s="217"/>
      <c r="Z1062" s="217"/>
      <c r="AA1062" s="443">
        <v>1.1220000000000001</v>
      </c>
      <c r="AB1062" s="443"/>
      <c r="AC1062" s="443"/>
      <c r="AD1062" s="218">
        <f>AA1062*U1061</f>
        <v>16508.0982</v>
      </c>
      <c r="AE1062" s="218"/>
      <c r="AF1062" s="219"/>
    </row>
    <row r="1063" spans="1:32" s="174" customFormat="1" ht="28.5" customHeight="1">
      <c r="A1063" s="118" t="str">
        <f>IF(液状化L1の有無="","","×")</f>
        <v/>
      </c>
      <c r="B1063" s="165"/>
      <c r="F1063" s="403" t="s">
        <v>464</v>
      </c>
      <c r="G1063" s="230"/>
      <c r="H1063" s="230"/>
      <c r="I1063" s="355" t="s">
        <v>261</v>
      </c>
      <c r="J1063" s="230"/>
      <c r="K1063" s="230"/>
      <c r="L1063" s="230"/>
      <c r="M1063" s="230"/>
      <c r="N1063" s="230"/>
      <c r="O1063" s="218"/>
      <c r="P1063" s="218"/>
      <c r="Q1063" s="218"/>
      <c r="R1063" s="427">
        <f>H933</f>
        <v>12451.7</v>
      </c>
      <c r="S1063" s="427"/>
      <c r="T1063" s="427"/>
      <c r="U1063" s="427">
        <f>O1058+R1063</f>
        <v>12451.7</v>
      </c>
      <c r="V1063" s="427"/>
      <c r="W1063" s="427"/>
      <c r="X1063" s="315">
        <f>O1058/U1063</f>
        <v>0</v>
      </c>
      <c r="Y1063" s="315"/>
      <c r="Z1063" s="315"/>
      <c r="AA1063" s="443">
        <v>1.0880000000000001</v>
      </c>
      <c r="AB1063" s="443"/>
      <c r="AC1063" s="443"/>
      <c r="AD1063" s="218">
        <f>AA1063*U1063</f>
        <v>13547.449600000002</v>
      </c>
      <c r="AE1063" s="218"/>
      <c r="AF1063" s="219"/>
    </row>
    <row r="1064" spans="1:32" s="174" customFormat="1" ht="28.5" customHeight="1">
      <c r="A1064" s="116" t="str">
        <f>IF(液状化L2の有無="","","×")</f>
        <v/>
      </c>
      <c r="B1064" s="165"/>
      <c r="F1064" s="316"/>
      <c r="G1064" s="260"/>
      <c r="H1064" s="260"/>
      <c r="I1064" s="246" t="s">
        <v>262</v>
      </c>
      <c r="J1064" s="260"/>
      <c r="K1064" s="260"/>
      <c r="L1064" s="260"/>
      <c r="M1064" s="260"/>
      <c r="N1064" s="260"/>
      <c r="O1064" s="250"/>
      <c r="P1064" s="250"/>
      <c r="Q1064" s="250"/>
      <c r="R1064" s="428">
        <f>H957</f>
        <v>9296.2000000000007</v>
      </c>
      <c r="S1064" s="428"/>
      <c r="T1064" s="428"/>
      <c r="U1064" s="428">
        <f>O1058+R1064</f>
        <v>9296.2000000000007</v>
      </c>
      <c r="V1064" s="428"/>
      <c r="W1064" s="428"/>
      <c r="X1064" s="531">
        <f>O1058/U1064</f>
        <v>0</v>
      </c>
      <c r="Y1064" s="531"/>
      <c r="Z1064" s="531"/>
      <c r="AA1064" s="529">
        <v>1.1220000000000001</v>
      </c>
      <c r="AB1064" s="529"/>
      <c r="AC1064" s="529"/>
      <c r="AD1064" s="250">
        <f>AA1064*U1064</f>
        <v>10430.336400000002</v>
      </c>
      <c r="AE1064" s="250"/>
      <c r="AF1064" s="251"/>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96" t="s">
        <v>248</v>
      </c>
      <c r="G1068" s="258"/>
      <c r="H1068" s="258"/>
      <c r="I1068" s="258" t="s">
        <v>249</v>
      </c>
      <c r="J1068" s="258"/>
      <c r="K1068" s="258"/>
      <c r="L1068" s="258"/>
      <c r="M1068" s="258"/>
      <c r="N1068" s="258"/>
      <c r="O1068" s="245" t="s">
        <v>250</v>
      </c>
      <c r="P1068" s="258"/>
      <c r="Q1068" s="258"/>
      <c r="R1068" s="245" t="s">
        <v>254</v>
      </c>
      <c r="S1068" s="258"/>
      <c r="T1068" s="258"/>
      <c r="U1068" s="245" t="s">
        <v>255</v>
      </c>
      <c r="V1068" s="258"/>
      <c r="W1068" s="258"/>
      <c r="X1068" s="245" t="s">
        <v>253</v>
      </c>
      <c r="Y1068" s="258"/>
      <c r="Z1068" s="258"/>
      <c r="AA1068" s="245" t="s">
        <v>251</v>
      </c>
      <c r="AB1068" s="258"/>
      <c r="AC1068" s="258"/>
      <c r="AD1068" s="245" t="s">
        <v>252</v>
      </c>
      <c r="AE1068" s="258"/>
      <c r="AF1068" s="259"/>
    </row>
    <row r="1069" spans="1:32" s="174" customFormat="1" ht="15.75" customHeight="1">
      <c r="F1069" s="316"/>
      <c r="G1069" s="260"/>
      <c r="H1069" s="260"/>
      <c r="I1069" s="260"/>
      <c r="J1069" s="260"/>
      <c r="K1069" s="260"/>
      <c r="L1069" s="260"/>
      <c r="M1069" s="260"/>
      <c r="N1069" s="260"/>
      <c r="O1069" s="260"/>
      <c r="P1069" s="260"/>
      <c r="Q1069" s="260"/>
      <c r="R1069" s="260"/>
      <c r="S1069" s="260"/>
      <c r="T1069" s="260"/>
      <c r="U1069" s="260"/>
      <c r="V1069" s="260"/>
      <c r="W1069" s="260"/>
      <c r="X1069" s="260"/>
      <c r="Y1069" s="260"/>
      <c r="Z1069" s="260"/>
      <c r="AA1069" s="260"/>
      <c r="AB1069" s="260"/>
      <c r="AC1069" s="260"/>
      <c r="AD1069" s="260"/>
      <c r="AE1069" s="260"/>
      <c r="AF1069" s="261"/>
    </row>
    <row r="1070" spans="1:32" s="174" customFormat="1" ht="15.75" customHeight="1">
      <c r="F1070" s="396" t="s">
        <v>258</v>
      </c>
      <c r="G1070" s="258"/>
      <c r="H1070" s="258"/>
      <c r="I1070" s="258" t="s">
        <v>256</v>
      </c>
      <c r="J1070" s="258"/>
      <c r="K1070" s="258"/>
      <c r="L1070" s="258"/>
      <c r="M1070" s="258"/>
      <c r="N1070" s="258"/>
      <c r="O1070" s="254">
        <f>I817</f>
        <v>0</v>
      </c>
      <c r="P1070" s="254"/>
      <c r="Q1070" s="254"/>
      <c r="R1070" s="254">
        <f>H861</f>
        <v>15258.7</v>
      </c>
      <c r="S1070" s="254"/>
      <c r="T1070" s="254"/>
      <c r="U1070" s="254">
        <f>O1070+R1070</f>
        <v>15258.7</v>
      </c>
      <c r="V1070" s="254"/>
      <c r="W1070" s="254"/>
      <c r="X1070" s="530">
        <f>O1070/U1070</f>
        <v>0</v>
      </c>
      <c r="Y1070" s="530"/>
      <c r="Z1070" s="530"/>
      <c r="AA1070" s="445">
        <v>0.65</v>
      </c>
      <c r="AB1070" s="445"/>
      <c r="AC1070" s="445"/>
      <c r="AD1070" s="254">
        <f>AA1070*U1070</f>
        <v>9918.1550000000007</v>
      </c>
      <c r="AE1070" s="254"/>
      <c r="AF1070" s="255"/>
    </row>
    <row r="1071" spans="1:32" s="174" customFormat="1" ht="15.75" customHeight="1">
      <c r="F1071" s="446"/>
      <c r="G1071" s="230"/>
      <c r="H1071" s="230"/>
      <c r="I1071" s="230" t="s">
        <v>257</v>
      </c>
      <c r="J1071" s="230"/>
      <c r="K1071" s="230"/>
      <c r="L1071" s="230"/>
      <c r="M1071" s="230"/>
      <c r="N1071" s="230"/>
      <c r="O1071" s="218"/>
      <c r="P1071" s="218"/>
      <c r="Q1071" s="218"/>
      <c r="R1071" s="218">
        <f>H885</f>
        <v>15362.7</v>
      </c>
      <c r="S1071" s="218"/>
      <c r="T1071" s="218"/>
      <c r="U1071" s="218">
        <f>O1070+R1071</f>
        <v>15362.7</v>
      </c>
      <c r="V1071" s="218"/>
      <c r="W1071" s="218"/>
      <c r="X1071" s="217">
        <f>O1070/U1071</f>
        <v>0</v>
      </c>
      <c r="Y1071" s="217"/>
      <c r="Z1071" s="217"/>
      <c r="AA1071" s="443">
        <v>0.84799999999999998</v>
      </c>
      <c r="AB1071" s="443"/>
      <c r="AC1071" s="443"/>
      <c r="AD1071" s="218">
        <f>AA1071*U1071</f>
        <v>13027.569600000001</v>
      </c>
      <c r="AE1071" s="218"/>
      <c r="AF1071" s="219"/>
    </row>
    <row r="1072" spans="1:32" s="174" customFormat="1" ht="15.75" customHeight="1">
      <c r="F1072" s="446" t="s">
        <v>259</v>
      </c>
      <c r="G1072" s="230"/>
      <c r="H1072" s="230"/>
      <c r="I1072" s="230" t="s">
        <v>334</v>
      </c>
      <c r="J1072" s="230"/>
      <c r="K1072" s="230"/>
      <c r="L1072" s="230"/>
      <c r="M1072" s="230"/>
      <c r="N1072" s="230"/>
      <c r="O1072" s="218"/>
      <c r="P1072" s="218"/>
      <c r="Q1072" s="218"/>
      <c r="R1072" s="218"/>
      <c r="S1072" s="218"/>
      <c r="T1072" s="218"/>
      <c r="U1072" s="218"/>
      <c r="V1072" s="218"/>
      <c r="W1072" s="218"/>
      <c r="X1072" s="217"/>
      <c r="Y1072" s="217"/>
      <c r="Z1072" s="217"/>
      <c r="AA1072" s="443">
        <v>1.022</v>
      </c>
      <c r="AB1072" s="443"/>
      <c r="AC1072" s="443"/>
      <c r="AD1072" s="218">
        <f>AA1072*U1071</f>
        <v>15700.679400000001</v>
      </c>
      <c r="AE1072" s="218"/>
      <c r="AF1072" s="219"/>
    </row>
    <row r="1073" spans="1:32" s="174" customFormat="1" ht="28.5" customHeight="1">
      <c r="F1073" s="446" t="s">
        <v>260</v>
      </c>
      <c r="G1073" s="230"/>
      <c r="H1073" s="230"/>
      <c r="I1073" s="355" t="s">
        <v>261</v>
      </c>
      <c r="J1073" s="230"/>
      <c r="K1073" s="230"/>
      <c r="L1073" s="230"/>
      <c r="M1073" s="230"/>
      <c r="N1073" s="230"/>
      <c r="O1073" s="218"/>
      <c r="P1073" s="218"/>
      <c r="Q1073" s="218"/>
      <c r="R1073" s="218">
        <f>H981</f>
        <v>14713.1</v>
      </c>
      <c r="S1073" s="218"/>
      <c r="T1073" s="218"/>
      <c r="U1073" s="218">
        <f>O1070+R1073</f>
        <v>14713.1</v>
      </c>
      <c r="V1073" s="218"/>
      <c r="W1073" s="218"/>
      <c r="X1073" s="217">
        <f>O1070/U1073</f>
        <v>0</v>
      </c>
      <c r="Y1073" s="217"/>
      <c r="Z1073" s="217"/>
      <c r="AA1073" s="443">
        <v>1.0880000000000001</v>
      </c>
      <c r="AB1073" s="443"/>
      <c r="AC1073" s="443"/>
      <c r="AD1073" s="218">
        <f>AA1073*U1073</f>
        <v>16007.852800000002</v>
      </c>
      <c r="AE1073" s="218"/>
      <c r="AF1073" s="219"/>
    </row>
    <row r="1074" spans="1:32" s="174" customFormat="1" ht="28.5" customHeight="1">
      <c r="F1074" s="446"/>
      <c r="G1074" s="230"/>
      <c r="H1074" s="230"/>
      <c r="I1074" s="355" t="s">
        <v>262</v>
      </c>
      <c r="J1074" s="230"/>
      <c r="K1074" s="230"/>
      <c r="L1074" s="230"/>
      <c r="M1074" s="230"/>
      <c r="N1074" s="230"/>
      <c r="O1074" s="218"/>
      <c r="P1074" s="218"/>
      <c r="Q1074" s="218"/>
      <c r="R1074" s="218"/>
      <c r="S1074" s="218"/>
      <c r="T1074" s="218"/>
      <c r="U1074" s="218"/>
      <c r="V1074" s="218"/>
      <c r="W1074" s="218"/>
      <c r="X1074" s="217"/>
      <c r="Y1074" s="217"/>
      <c r="Z1074" s="217"/>
      <c r="AA1074" s="443">
        <v>1.1220000000000001</v>
      </c>
      <c r="AB1074" s="443"/>
      <c r="AC1074" s="443"/>
      <c r="AD1074" s="218">
        <f>AA1074*U1073</f>
        <v>16508.0982</v>
      </c>
      <c r="AE1074" s="218"/>
      <c r="AF1074" s="219"/>
    </row>
    <row r="1075" spans="1:32" s="174" customFormat="1" ht="28.5" customHeight="1">
      <c r="A1075" s="118" t="str">
        <f>IF(液状化L1の有無="","","×")</f>
        <v/>
      </c>
      <c r="B1075" s="165"/>
      <c r="F1075" s="403" t="s">
        <v>464</v>
      </c>
      <c r="G1075" s="230"/>
      <c r="H1075" s="230"/>
      <c r="I1075" s="355" t="s">
        <v>261</v>
      </c>
      <c r="J1075" s="230"/>
      <c r="K1075" s="230"/>
      <c r="L1075" s="230"/>
      <c r="M1075" s="230"/>
      <c r="N1075" s="230"/>
      <c r="O1075" s="218"/>
      <c r="P1075" s="218"/>
      <c r="Q1075" s="218"/>
      <c r="R1075" s="427">
        <f>H1005</f>
        <v>12451.7</v>
      </c>
      <c r="S1075" s="427"/>
      <c r="T1075" s="427"/>
      <c r="U1075" s="427">
        <f>O1070+R1075</f>
        <v>12451.7</v>
      </c>
      <c r="V1075" s="427"/>
      <c r="W1075" s="427"/>
      <c r="X1075" s="315">
        <f>O1070/U1075</f>
        <v>0</v>
      </c>
      <c r="Y1075" s="315"/>
      <c r="Z1075" s="315"/>
      <c r="AA1075" s="443">
        <v>1.0880000000000001</v>
      </c>
      <c r="AB1075" s="443"/>
      <c r="AC1075" s="443"/>
      <c r="AD1075" s="218">
        <f>AA1075*U1075</f>
        <v>13547.449600000002</v>
      </c>
      <c r="AE1075" s="218"/>
      <c r="AF1075" s="219"/>
    </row>
    <row r="1076" spans="1:32" s="174" customFormat="1" ht="28.5" customHeight="1">
      <c r="A1076" s="116" t="str">
        <f>IF(液状化L2の有無="","","×")</f>
        <v/>
      </c>
      <c r="B1076" s="165"/>
      <c r="F1076" s="316"/>
      <c r="G1076" s="260"/>
      <c r="H1076" s="260"/>
      <c r="I1076" s="246" t="s">
        <v>262</v>
      </c>
      <c r="J1076" s="260"/>
      <c r="K1076" s="260"/>
      <c r="L1076" s="260"/>
      <c r="M1076" s="260"/>
      <c r="N1076" s="260"/>
      <c r="O1076" s="250"/>
      <c r="P1076" s="250"/>
      <c r="Q1076" s="250"/>
      <c r="R1076" s="428">
        <f>H1029</f>
        <v>9296.2000000000007</v>
      </c>
      <c r="S1076" s="428"/>
      <c r="T1076" s="428"/>
      <c r="U1076" s="428">
        <f>O1070+R1076</f>
        <v>9296.2000000000007</v>
      </c>
      <c r="V1076" s="428"/>
      <c r="W1076" s="428"/>
      <c r="X1076" s="531">
        <f>O1070/U1076</f>
        <v>0</v>
      </c>
      <c r="Y1076" s="531"/>
      <c r="Z1076" s="531"/>
      <c r="AA1076" s="529">
        <v>1.1220000000000001</v>
      </c>
      <c r="AB1076" s="529"/>
      <c r="AC1076" s="529"/>
      <c r="AD1076" s="250">
        <f>AA1076*U1076</f>
        <v>10430.336400000002</v>
      </c>
      <c r="AE1076" s="250"/>
      <c r="AF1076" s="251"/>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588</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62" t="s">
        <v>236</v>
      </c>
      <c r="G1082" s="262"/>
      <c r="H1082" s="165" t="s">
        <v>26</v>
      </c>
      <c r="I1082" s="262" t="s">
        <v>264</v>
      </c>
      <c r="J1082" s="262"/>
      <c r="K1082" s="174" t="s">
        <v>6</v>
      </c>
      <c r="L1082" s="262" t="s">
        <v>265</v>
      </c>
      <c r="M1082" s="262"/>
    </row>
    <row r="1083" spans="1:32" s="174" customFormat="1" ht="15.75" customHeight="1"/>
    <row r="1084" spans="1:32" s="174" customFormat="1" ht="15.75" customHeight="1">
      <c r="G1084" s="23" t="s">
        <v>3</v>
      </c>
      <c r="H1084" s="23"/>
      <c r="I1084" s="23"/>
      <c r="J1084" s="262" t="s">
        <v>196</v>
      </c>
      <c r="K1084" s="262"/>
      <c r="L1084" s="165" t="s">
        <v>2</v>
      </c>
      <c r="M1084" s="23" t="s">
        <v>206</v>
      </c>
    </row>
    <row r="1085" spans="1:32" s="174" customFormat="1" ht="15.75" customHeight="1">
      <c r="G1085" s="23"/>
      <c r="H1085" s="23"/>
      <c r="I1085" s="23"/>
      <c r="J1085" s="262" t="s">
        <v>198</v>
      </c>
      <c r="K1085" s="262"/>
      <c r="L1085" s="165" t="s">
        <v>2</v>
      </c>
      <c r="M1085" s="23" t="s">
        <v>241</v>
      </c>
    </row>
    <row r="1086" spans="1:32" s="174" customFormat="1" ht="15.75" customHeight="1">
      <c r="J1086" s="262" t="s">
        <v>266</v>
      </c>
      <c r="K1086" s="262"/>
      <c r="L1086" s="165" t="s">
        <v>2</v>
      </c>
      <c r="M1086" s="23" t="s">
        <v>268</v>
      </c>
    </row>
    <row r="1087" spans="1:32" s="174" customFormat="1" ht="15.75" customHeight="1">
      <c r="J1087" s="262" t="s">
        <v>267</v>
      </c>
      <c r="K1087" s="262"/>
      <c r="L1087" s="165" t="s">
        <v>2</v>
      </c>
      <c r="M1087" s="23" t="s">
        <v>269</v>
      </c>
    </row>
    <row r="1088" spans="1:32" s="174" customFormat="1" ht="15.75" customHeight="1">
      <c r="J1088" s="23"/>
      <c r="K1088" s="23"/>
      <c r="L1088" s="165"/>
    </row>
    <row r="1089" spans="1:28" s="174" customFormat="1" ht="15.75" customHeight="1">
      <c r="F1089" s="262" t="s">
        <v>236</v>
      </c>
      <c r="G1089" s="262"/>
      <c r="H1089" s="165" t="s">
        <v>26</v>
      </c>
      <c r="I1089" s="262">
        <f>AF16</f>
        <v>1.3</v>
      </c>
      <c r="J1089" s="262"/>
      <c r="K1089" s="174" t="s">
        <v>1</v>
      </c>
      <c r="L1089" s="434">
        <f>O1058</f>
        <v>0</v>
      </c>
      <c r="M1089" s="434"/>
      <c r="N1089" s="434"/>
      <c r="O1089" s="174" t="s">
        <v>6</v>
      </c>
      <c r="P1089" s="262">
        <f>AF27</f>
        <v>1.3</v>
      </c>
      <c r="Q1089" s="262"/>
      <c r="R1089" s="174" t="s">
        <v>1</v>
      </c>
      <c r="S1089" s="434">
        <f>R1061</f>
        <v>14713.1</v>
      </c>
      <c r="T1089" s="434"/>
      <c r="U1089" s="434"/>
      <c r="V1089" s="165" t="s">
        <v>26</v>
      </c>
      <c r="W1089" s="434">
        <f>I1089*L1089+P1089*S1089</f>
        <v>19127.030000000002</v>
      </c>
      <c r="X1089" s="434"/>
      <c r="Y1089" s="434"/>
      <c r="Z1089" s="174" t="s">
        <v>270</v>
      </c>
      <c r="AB1089" s="174" t="s">
        <v>337</v>
      </c>
    </row>
    <row r="1090" spans="1:28" s="174" customFormat="1" ht="15.75" customHeight="1">
      <c r="F1090" s="262" t="s">
        <v>236</v>
      </c>
      <c r="G1090" s="262"/>
      <c r="H1090" s="165" t="s">
        <v>26</v>
      </c>
      <c r="I1090" s="262">
        <f>I1089</f>
        <v>1.3</v>
      </c>
      <c r="J1090" s="262"/>
      <c r="K1090" s="174" t="s">
        <v>1</v>
      </c>
      <c r="L1090" s="434">
        <f>O1070</f>
        <v>0</v>
      </c>
      <c r="M1090" s="434"/>
      <c r="N1090" s="434"/>
      <c r="O1090" s="174" t="s">
        <v>6</v>
      </c>
      <c r="P1090" s="262">
        <f>P1089</f>
        <v>1.3</v>
      </c>
      <c r="Q1090" s="262"/>
      <c r="R1090" s="174" t="s">
        <v>1</v>
      </c>
      <c r="S1090" s="434">
        <f>R1073</f>
        <v>14713.1</v>
      </c>
      <c r="T1090" s="434"/>
      <c r="U1090" s="434"/>
      <c r="V1090" s="165" t="s">
        <v>26</v>
      </c>
      <c r="W1090" s="434">
        <f>I1090*L1090+P1090*S1090</f>
        <v>19127.030000000002</v>
      </c>
      <c r="X1090" s="434"/>
      <c r="Y1090" s="434"/>
      <c r="Z1090" s="174" t="s">
        <v>270</v>
      </c>
      <c r="AB1090" s="174" t="s">
        <v>338</v>
      </c>
    </row>
    <row r="1091" spans="1:28" s="174" customFormat="1" ht="15.75" customHeight="1">
      <c r="A1091" s="116" t="str">
        <f>IF(液状化L2の有無="","","×")</f>
        <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customHeight="1">
      <c r="A1092" s="116" t="str">
        <f>IF(液状化L2の有無="","","×")</f>
        <v/>
      </c>
      <c r="B1092" s="165"/>
      <c r="F1092" s="174" t="s">
        <v>465</v>
      </c>
      <c r="J1092" s="23"/>
      <c r="K1092" s="23"/>
      <c r="L1092" s="165"/>
    </row>
    <row r="1093" spans="1:28" s="174" customFormat="1" ht="15.75" customHeight="1">
      <c r="A1093" s="116" t="str">
        <f>IF(液状化L2の有無="","","×")</f>
        <v/>
      </c>
      <c r="B1093" s="165"/>
      <c r="F1093" s="262" t="s">
        <v>236</v>
      </c>
      <c r="G1093" s="262"/>
      <c r="H1093" s="165" t="s">
        <v>26</v>
      </c>
      <c r="I1093" s="262">
        <f>I1090</f>
        <v>1.3</v>
      </c>
      <c r="J1093" s="262"/>
      <c r="K1093" s="174" t="s">
        <v>1</v>
      </c>
      <c r="L1093" s="434">
        <f>L1089</f>
        <v>0</v>
      </c>
      <c r="M1093" s="434"/>
      <c r="N1093" s="434"/>
      <c r="O1093" s="174" t="s">
        <v>6</v>
      </c>
      <c r="P1093" s="262">
        <f>P1090</f>
        <v>1.3</v>
      </c>
      <c r="Q1093" s="262"/>
      <c r="R1093" s="174" t="s">
        <v>1</v>
      </c>
      <c r="S1093" s="434">
        <f>R1064</f>
        <v>9296.2000000000007</v>
      </c>
      <c r="T1093" s="434"/>
      <c r="U1093" s="434"/>
      <c r="V1093" s="165" t="s">
        <v>26</v>
      </c>
      <c r="W1093" s="434">
        <f>I1093*L1093+P1093*S1093</f>
        <v>12085.060000000001</v>
      </c>
      <c r="X1093" s="434"/>
      <c r="Y1093" s="434"/>
      <c r="Z1093" s="174" t="s">
        <v>270</v>
      </c>
      <c r="AB1093" s="174" t="s">
        <v>337</v>
      </c>
    </row>
    <row r="1094" spans="1:28" s="174" customFormat="1" ht="15.75" customHeight="1">
      <c r="A1094" s="116" t="str">
        <f>IF(液状化L2の有無="","","×")</f>
        <v/>
      </c>
      <c r="B1094" s="165"/>
      <c r="F1094" s="262" t="s">
        <v>236</v>
      </c>
      <c r="G1094" s="262"/>
      <c r="H1094" s="165" t="s">
        <v>26</v>
      </c>
      <c r="I1094" s="262">
        <f>I1093</f>
        <v>1.3</v>
      </c>
      <c r="J1094" s="262"/>
      <c r="K1094" s="174" t="s">
        <v>1</v>
      </c>
      <c r="L1094" s="434">
        <f>L1090</f>
        <v>0</v>
      </c>
      <c r="M1094" s="434"/>
      <c r="N1094" s="434"/>
      <c r="O1094" s="174" t="s">
        <v>6</v>
      </c>
      <c r="P1094" s="262">
        <f>P1090</f>
        <v>1.3</v>
      </c>
      <c r="Q1094" s="262"/>
      <c r="R1094" s="174" t="s">
        <v>1</v>
      </c>
      <c r="S1094" s="434">
        <f>R1076</f>
        <v>9296.2000000000007</v>
      </c>
      <c r="T1094" s="434"/>
      <c r="U1094" s="434"/>
      <c r="V1094" s="165" t="s">
        <v>26</v>
      </c>
      <c r="W1094" s="434">
        <f>I1094*L1094+P1094*S1094</f>
        <v>12085.060000000001</v>
      </c>
      <c r="X1094" s="434"/>
      <c r="Y1094" s="434"/>
      <c r="Z1094" s="174" t="s">
        <v>270</v>
      </c>
      <c r="AB1094" s="174" t="s">
        <v>338</v>
      </c>
    </row>
    <row r="1095" spans="1:28" s="174" customFormat="1" ht="15.75" customHeight="1">
      <c r="B1095" s="165" t="s">
        <v>588</v>
      </c>
    </row>
    <row r="1096" spans="1:28" s="174" customFormat="1" ht="15.75" customHeight="1"/>
    <row r="1097" spans="1:28" s="174" customFormat="1" ht="15.75" customHeight="1">
      <c r="F1097" s="23" t="s">
        <v>271</v>
      </c>
    </row>
    <row r="1098" spans="1:28" s="174" customFormat="1" ht="15.75" customHeight="1">
      <c r="G1098" s="174" t="s">
        <v>618</v>
      </c>
    </row>
    <row r="1099" spans="1:28" s="174" customFormat="1" ht="15.75" customHeight="1">
      <c r="G1099" s="174" t="s">
        <v>619</v>
      </c>
    </row>
    <row r="1100" spans="1:28" s="174" customFormat="1" ht="15.75" customHeight="1"/>
    <row r="1101" spans="1:28" s="174" customFormat="1" ht="15.75" customHeight="1">
      <c r="F1101" s="262" t="s">
        <v>272</v>
      </c>
      <c r="G1101" s="262"/>
      <c r="H1101" s="165" t="s">
        <v>26</v>
      </c>
      <c r="I1101" s="262" t="s">
        <v>273</v>
      </c>
      <c r="J1101" s="262"/>
      <c r="K1101" s="174" t="s">
        <v>6</v>
      </c>
      <c r="L1101" s="262" t="s">
        <v>274</v>
      </c>
      <c r="M1101" s="262"/>
    </row>
    <row r="1102" spans="1:28" s="174" customFormat="1" ht="15.75" customHeight="1"/>
    <row r="1103" spans="1:28" s="174" customFormat="1" ht="15.75" customHeight="1">
      <c r="G1103" s="23" t="s">
        <v>3</v>
      </c>
      <c r="H1103" s="23"/>
      <c r="I1103" s="23"/>
      <c r="J1103" s="262" t="s">
        <v>272</v>
      </c>
      <c r="K1103" s="262"/>
      <c r="L1103" s="165" t="s">
        <v>2</v>
      </c>
      <c r="M1103" s="23" t="s">
        <v>275</v>
      </c>
    </row>
    <row r="1104" spans="1:28" s="174" customFormat="1" ht="15.75" customHeight="1">
      <c r="G1104" s="23"/>
      <c r="H1104" s="23"/>
      <c r="I1104" s="23"/>
      <c r="J1104" s="262" t="s">
        <v>198</v>
      </c>
      <c r="K1104" s="262"/>
      <c r="L1104" s="165" t="s">
        <v>2</v>
      </c>
      <c r="M1104" s="23" t="s">
        <v>241</v>
      </c>
    </row>
    <row r="1105" spans="1:32" s="174" customFormat="1" ht="15.75" customHeight="1">
      <c r="J1105" s="262" t="s">
        <v>237</v>
      </c>
      <c r="K1105" s="262"/>
      <c r="L1105" s="165" t="s">
        <v>2</v>
      </c>
      <c r="M1105" s="23" t="s">
        <v>276</v>
      </c>
    </row>
    <row r="1106" spans="1:32" s="174" customFormat="1" ht="15.75" customHeight="1">
      <c r="J1106" s="262" t="s">
        <v>274</v>
      </c>
      <c r="K1106" s="262"/>
      <c r="L1106" s="165" t="s">
        <v>2</v>
      </c>
      <c r="M1106" s="23" t="s">
        <v>277</v>
      </c>
    </row>
    <row r="1107" spans="1:32" s="174" customFormat="1" ht="15.75" hidden="1" customHeight="1">
      <c r="A1107" s="180" t="str">
        <f>IF(AD1107=0,"×","")</f>
        <v>×</v>
      </c>
      <c r="B1107" s="165"/>
      <c r="K1107" s="262" t="s">
        <v>274</v>
      </c>
      <c r="L1107" s="262"/>
      <c r="M1107" s="165" t="s">
        <v>26</v>
      </c>
      <c r="N1107" s="262">
        <f>'入力 (1)'!J28</f>
        <v>24.6</v>
      </c>
      <c r="O1107" s="262"/>
      <c r="P1107" s="23" t="s">
        <v>212</v>
      </c>
      <c r="S1107" s="165" t="s">
        <v>1</v>
      </c>
      <c r="T1107" s="469">
        <v>0.25</v>
      </c>
      <c r="U1107" s="469"/>
      <c r="V1107" s="165" t="s">
        <v>1</v>
      </c>
      <c r="W1107" s="165" t="s">
        <v>120</v>
      </c>
      <c r="X1107" s="165" t="s">
        <v>1</v>
      </c>
      <c r="Y1107" s="467">
        <f>R816</f>
        <v>1.5</v>
      </c>
      <c r="Z1107" s="467"/>
      <c r="AA1107" s="467"/>
      <c r="AB1107" s="64" t="s">
        <v>215</v>
      </c>
      <c r="AC1107" s="165" t="s">
        <v>1</v>
      </c>
      <c r="AD1107" s="467">
        <f>MAX(0,-'入力 (1)'!G31)</f>
        <v>0</v>
      </c>
      <c r="AE1107" s="467"/>
      <c r="AF1107" s="467"/>
    </row>
    <row r="1108" spans="1:32" s="174" customFormat="1" ht="15.75" customHeight="1">
      <c r="K1108" s="262" t="s">
        <v>274</v>
      </c>
      <c r="L1108" s="262"/>
      <c r="M1108" s="165" t="str">
        <f>IF(AD1107=0,"＝","+")</f>
        <v>＝</v>
      </c>
      <c r="N1108" s="262">
        <f>N1107-10</f>
        <v>14.600000000000001</v>
      </c>
      <c r="O1108" s="262"/>
      <c r="P1108" s="23" t="s">
        <v>470</v>
      </c>
      <c r="S1108" s="165" t="s">
        <v>1</v>
      </c>
      <c r="T1108" s="469">
        <v>0.25</v>
      </c>
      <c r="U1108" s="469"/>
      <c r="V1108" s="165" t="s">
        <v>1</v>
      </c>
      <c r="W1108" s="165" t="s">
        <v>120</v>
      </c>
      <c r="X1108" s="165" t="s">
        <v>1</v>
      </c>
      <c r="Y1108" s="467">
        <f>Y1107</f>
        <v>1.5</v>
      </c>
      <c r="Z1108" s="467"/>
      <c r="AA1108" s="467"/>
      <c r="AB1108" s="64" t="s">
        <v>215</v>
      </c>
      <c r="AC1108" s="165" t="s">
        <v>1</v>
      </c>
      <c r="AD1108" s="467">
        <f>'入力 (1)'!G25-AD1107</f>
        <v>35</v>
      </c>
      <c r="AE1108" s="467"/>
      <c r="AF1108" s="467"/>
    </row>
    <row r="1109" spans="1:32" s="174" customFormat="1" ht="15.75" customHeight="1">
      <c r="M1109" s="165" t="s">
        <v>26</v>
      </c>
      <c r="N1109" s="434">
        <f>ROUND(N1107*T1107*PI()*Y1107^AB1107*AD1107+N1108*T1108*PI()*Y1108^AB1108*AD1108,1)</f>
        <v>903</v>
      </c>
      <c r="O1109" s="434"/>
      <c r="P1109" s="434"/>
      <c r="Q1109" s="23" t="s">
        <v>455</v>
      </c>
    </row>
    <row r="1110" spans="1:32" s="174" customFormat="1" ht="15.75" customHeight="1">
      <c r="H1110" s="165"/>
    </row>
    <row r="1111" spans="1:32" s="174" customFormat="1" ht="15.75" customHeight="1">
      <c r="G1111" s="174" t="s">
        <v>469</v>
      </c>
    </row>
    <row r="1112" spans="1:32" s="174" customFormat="1" ht="15.75" customHeight="1">
      <c r="G1112" s="174" t="s">
        <v>468</v>
      </c>
    </row>
    <row r="1113" spans="1:32" s="174" customFormat="1" ht="15.75" customHeight="1">
      <c r="B1113" s="165" t="s">
        <v>588</v>
      </c>
    </row>
    <row r="1114" spans="1:32" s="174" customFormat="1" ht="15.75" customHeight="1"/>
    <row r="1115" spans="1:32" s="174" customFormat="1" ht="15.75" customHeight="1">
      <c r="I1115" s="28" t="s">
        <v>627</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96" t="s">
        <v>248</v>
      </c>
      <c r="J1116" s="258"/>
      <c r="K1116" s="258"/>
      <c r="L1116" s="258" t="s">
        <v>249</v>
      </c>
      <c r="M1116" s="258"/>
      <c r="N1116" s="258"/>
      <c r="O1116" s="258"/>
      <c r="P1116" s="258"/>
      <c r="Q1116" s="258"/>
      <c r="R1116" s="245" t="s">
        <v>254</v>
      </c>
      <c r="S1116" s="258"/>
      <c r="T1116" s="258"/>
      <c r="U1116" s="245" t="s">
        <v>251</v>
      </c>
      <c r="V1116" s="258"/>
      <c r="W1116" s="258"/>
      <c r="X1116" s="245" t="s">
        <v>278</v>
      </c>
      <c r="Y1116" s="258"/>
      <c r="Z1116" s="258"/>
      <c r="AA1116" s="245" t="s">
        <v>252</v>
      </c>
      <c r="AB1116" s="258"/>
      <c r="AC1116" s="259"/>
    </row>
    <row r="1117" spans="1:32" s="174" customFormat="1" ht="15.75" customHeight="1">
      <c r="I1117" s="316"/>
      <c r="J1117" s="260"/>
      <c r="K1117" s="260"/>
      <c r="L1117" s="260"/>
      <c r="M1117" s="260"/>
      <c r="N1117" s="260"/>
      <c r="O1117" s="260"/>
      <c r="P1117" s="260"/>
      <c r="Q1117" s="260"/>
      <c r="R1117" s="260"/>
      <c r="S1117" s="260"/>
      <c r="T1117" s="260"/>
      <c r="U1117" s="260"/>
      <c r="V1117" s="260"/>
      <c r="W1117" s="260"/>
      <c r="X1117" s="260"/>
      <c r="Y1117" s="260"/>
      <c r="Z1117" s="260"/>
      <c r="AA1117" s="260"/>
      <c r="AB1117" s="260"/>
      <c r="AC1117" s="261"/>
    </row>
    <row r="1118" spans="1:32" s="174" customFormat="1" ht="15.75" customHeight="1">
      <c r="I1118" s="317" t="s">
        <v>258</v>
      </c>
      <c r="J1118" s="298"/>
      <c r="K1118" s="298"/>
      <c r="L1118" s="298" t="s">
        <v>256</v>
      </c>
      <c r="M1118" s="298"/>
      <c r="N1118" s="298"/>
      <c r="O1118" s="298"/>
      <c r="P1118" s="298"/>
      <c r="Q1118" s="298"/>
      <c r="R1118" s="427">
        <f>W861</f>
        <v>15683.5</v>
      </c>
      <c r="S1118" s="427"/>
      <c r="T1118" s="427"/>
      <c r="U1118" s="315" t="s">
        <v>183</v>
      </c>
      <c r="V1118" s="315"/>
      <c r="W1118" s="315"/>
      <c r="X1118" s="427">
        <f>N1109</f>
        <v>903</v>
      </c>
      <c r="Y1118" s="427"/>
      <c r="Z1118" s="427"/>
      <c r="AA1118" s="427">
        <f>X1118</f>
        <v>903</v>
      </c>
      <c r="AB1118" s="427"/>
      <c r="AC1118" s="466"/>
    </row>
    <row r="1119" spans="1:32" s="174" customFormat="1" ht="15.75" customHeight="1">
      <c r="I1119" s="446"/>
      <c r="J1119" s="230"/>
      <c r="K1119" s="230"/>
      <c r="L1119" s="230" t="s">
        <v>257</v>
      </c>
      <c r="M1119" s="230"/>
      <c r="N1119" s="230"/>
      <c r="O1119" s="230"/>
      <c r="P1119" s="230"/>
      <c r="Q1119" s="230"/>
      <c r="R1119" s="218">
        <f>W885</f>
        <v>15787.5</v>
      </c>
      <c r="S1119" s="218"/>
      <c r="T1119" s="218"/>
      <c r="U1119" s="443">
        <v>0.84799999999999998</v>
      </c>
      <c r="V1119" s="443"/>
      <c r="W1119" s="443"/>
      <c r="X1119" s="218"/>
      <c r="Y1119" s="218"/>
      <c r="Z1119" s="218"/>
      <c r="AA1119" s="218">
        <f>R1119*U1119+$X$1118</f>
        <v>14290.8</v>
      </c>
      <c r="AB1119" s="218"/>
      <c r="AC1119" s="219"/>
    </row>
    <row r="1120" spans="1:32" s="174" customFormat="1" ht="15.75" customHeight="1">
      <c r="I1120" s="446" t="s">
        <v>259</v>
      </c>
      <c r="J1120" s="230"/>
      <c r="K1120" s="230"/>
      <c r="L1120" s="230" t="s">
        <v>334</v>
      </c>
      <c r="M1120" s="230"/>
      <c r="N1120" s="230"/>
      <c r="O1120" s="230"/>
      <c r="P1120" s="230"/>
      <c r="Q1120" s="230"/>
      <c r="R1120" s="218"/>
      <c r="S1120" s="218"/>
      <c r="T1120" s="218"/>
      <c r="U1120" s="443">
        <v>1.022</v>
      </c>
      <c r="V1120" s="443"/>
      <c r="W1120" s="443"/>
      <c r="X1120" s="218"/>
      <c r="Y1120" s="218"/>
      <c r="Z1120" s="218"/>
      <c r="AA1120" s="218">
        <f>R1119*U1120+$X$1118</f>
        <v>17037.825000000001</v>
      </c>
      <c r="AB1120" s="218"/>
      <c r="AC1120" s="219"/>
    </row>
    <row r="1121" spans="1:29" s="174" customFormat="1" ht="28.5" customHeight="1">
      <c r="I1121" s="446" t="s">
        <v>260</v>
      </c>
      <c r="J1121" s="230"/>
      <c r="K1121" s="230"/>
      <c r="L1121" s="355" t="s">
        <v>261</v>
      </c>
      <c r="M1121" s="230"/>
      <c r="N1121" s="230"/>
      <c r="O1121" s="230"/>
      <c r="P1121" s="230"/>
      <c r="Q1121" s="230"/>
      <c r="R1121" s="218">
        <f>W909</f>
        <v>15137.9</v>
      </c>
      <c r="S1121" s="218"/>
      <c r="T1121" s="218"/>
      <c r="U1121" s="443">
        <v>1.0880000000000001</v>
      </c>
      <c r="V1121" s="443"/>
      <c r="W1121" s="443"/>
      <c r="X1121" s="218"/>
      <c r="Y1121" s="218"/>
      <c r="Z1121" s="218"/>
      <c r="AA1121" s="218">
        <f>R1121*U1121+X1118</f>
        <v>17373.035200000002</v>
      </c>
      <c r="AB1121" s="218"/>
      <c r="AC1121" s="219"/>
    </row>
    <row r="1122" spans="1:29" s="174" customFormat="1" ht="28.5" customHeight="1">
      <c r="I1122" s="446"/>
      <c r="J1122" s="230"/>
      <c r="K1122" s="230"/>
      <c r="L1122" s="355" t="s">
        <v>262</v>
      </c>
      <c r="M1122" s="230"/>
      <c r="N1122" s="230"/>
      <c r="O1122" s="230"/>
      <c r="P1122" s="230"/>
      <c r="Q1122" s="230"/>
      <c r="R1122" s="218"/>
      <c r="S1122" s="218"/>
      <c r="T1122" s="218"/>
      <c r="U1122" s="443">
        <v>1.1220000000000001</v>
      </c>
      <c r="V1122" s="443"/>
      <c r="W1122" s="443"/>
      <c r="X1122" s="218"/>
      <c r="Y1122" s="218"/>
      <c r="Z1122" s="218"/>
      <c r="AA1122" s="218">
        <f>R1121*U1122+X1118</f>
        <v>17887.7238</v>
      </c>
      <c r="AB1122" s="218"/>
      <c r="AC1122" s="219"/>
    </row>
    <row r="1123" spans="1:29" s="174" customFormat="1" ht="28.5" customHeight="1">
      <c r="A1123" s="118" t="str">
        <f>IF(液状化L1の有無="","","×")</f>
        <v/>
      </c>
      <c r="B1123" s="165"/>
      <c r="I1123" s="403" t="s">
        <v>464</v>
      </c>
      <c r="J1123" s="230"/>
      <c r="K1123" s="230"/>
      <c r="L1123" s="355" t="s">
        <v>261</v>
      </c>
      <c r="M1123" s="230"/>
      <c r="N1123" s="230"/>
      <c r="O1123" s="230"/>
      <c r="P1123" s="230"/>
      <c r="Q1123" s="230"/>
      <c r="R1123" s="218">
        <f>W933</f>
        <v>12876.5</v>
      </c>
      <c r="S1123" s="218"/>
      <c r="T1123" s="218"/>
      <c r="U1123" s="217">
        <v>1.0880000000000001</v>
      </c>
      <c r="V1123" s="217"/>
      <c r="W1123" s="217"/>
      <c r="X1123" s="218"/>
      <c r="Y1123" s="218"/>
      <c r="Z1123" s="218"/>
      <c r="AA1123" s="218">
        <f>R1123*U1123+X1118</f>
        <v>14912.632000000001</v>
      </c>
      <c r="AB1123" s="218"/>
      <c r="AC1123" s="219"/>
    </row>
    <row r="1124" spans="1:29" s="174" customFormat="1" ht="28.5" customHeight="1">
      <c r="A1124" s="116" t="str">
        <f>IF(液状化L2の有無="","","×")</f>
        <v/>
      </c>
      <c r="B1124" s="165"/>
      <c r="I1124" s="316"/>
      <c r="J1124" s="260"/>
      <c r="K1124" s="260"/>
      <c r="L1124" s="246" t="s">
        <v>262</v>
      </c>
      <c r="M1124" s="260"/>
      <c r="N1124" s="260"/>
      <c r="O1124" s="260"/>
      <c r="P1124" s="260"/>
      <c r="Q1124" s="260"/>
      <c r="R1124" s="250">
        <f>W957</f>
        <v>9721</v>
      </c>
      <c r="S1124" s="250"/>
      <c r="T1124" s="250"/>
      <c r="U1124" s="248">
        <v>1.1220000000000001</v>
      </c>
      <c r="V1124" s="248"/>
      <c r="W1124" s="248"/>
      <c r="X1124" s="250"/>
      <c r="Y1124" s="250"/>
      <c r="Z1124" s="250"/>
      <c r="AA1124" s="250">
        <f>R1124*U1124+X1118</f>
        <v>11809.962000000001</v>
      </c>
      <c r="AB1124" s="250"/>
      <c r="AC1124" s="251"/>
    </row>
    <row r="1125" spans="1:29" s="174" customFormat="1" ht="15.75" customHeight="1">
      <c r="B1125" s="165" t="s">
        <v>588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628</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96" t="s">
        <v>248</v>
      </c>
      <c r="J1128" s="258"/>
      <c r="K1128" s="258"/>
      <c r="L1128" s="258" t="s">
        <v>249</v>
      </c>
      <c r="M1128" s="258"/>
      <c r="N1128" s="258"/>
      <c r="O1128" s="258"/>
      <c r="P1128" s="258"/>
      <c r="Q1128" s="258"/>
      <c r="R1128" s="245" t="s">
        <v>254</v>
      </c>
      <c r="S1128" s="258"/>
      <c r="T1128" s="258"/>
      <c r="U1128" s="245" t="s">
        <v>251</v>
      </c>
      <c r="V1128" s="258"/>
      <c r="W1128" s="258"/>
      <c r="X1128" s="245" t="s">
        <v>278</v>
      </c>
      <c r="Y1128" s="258"/>
      <c r="Z1128" s="258"/>
      <c r="AA1128" s="245" t="s">
        <v>252</v>
      </c>
      <c r="AB1128" s="258"/>
      <c r="AC1128" s="259"/>
    </row>
    <row r="1129" spans="1:29" s="174" customFormat="1" ht="15.75" customHeight="1">
      <c r="I1129" s="316"/>
      <c r="J1129" s="260"/>
      <c r="K1129" s="260"/>
      <c r="L1129" s="260"/>
      <c r="M1129" s="260"/>
      <c r="N1129" s="260"/>
      <c r="O1129" s="260"/>
      <c r="P1129" s="260"/>
      <c r="Q1129" s="260"/>
      <c r="R1129" s="260"/>
      <c r="S1129" s="260"/>
      <c r="T1129" s="260"/>
      <c r="U1129" s="260"/>
      <c r="V1129" s="260"/>
      <c r="W1129" s="260"/>
      <c r="X1129" s="260"/>
      <c r="Y1129" s="260"/>
      <c r="Z1129" s="260"/>
      <c r="AA1129" s="260"/>
      <c r="AB1129" s="260"/>
      <c r="AC1129" s="261"/>
    </row>
    <row r="1130" spans="1:29" s="174" customFormat="1" ht="15.75" customHeight="1">
      <c r="I1130" s="317" t="s">
        <v>258</v>
      </c>
      <c r="J1130" s="298"/>
      <c r="K1130" s="298"/>
      <c r="L1130" s="298" t="s">
        <v>256</v>
      </c>
      <c r="M1130" s="298"/>
      <c r="N1130" s="298"/>
      <c r="O1130" s="298"/>
      <c r="P1130" s="298"/>
      <c r="Q1130" s="298"/>
      <c r="R1130" s="427">
        <f>W861</f>
        <v>15683.5</v>
      </c>
      <c r="S1130" s="427"/>
      <c r="T1130" s="427"/>
      <c r="U1130" s="315" t="s">
        <v>183</v>
      </c>
      <c r="V1130" s="315"/>
      <c r="W1130" s="315"/>
      <c r="X1130" s="427">
        <f>N1109</f>
        <v>903</v>
      </c>
      <c r="Y1130" s="427"/>
      <c r="Z1130" s="427"/>
      <c r="AA1130" s="427">
        <f>X1130</f>
        <v>903</v>
      </c>
      <c r="AB1130" s="427"/>
      <c r="AC1130" s="466"/>
    </row>
    <row r="1131" spans="1:29" s="174" customFormat="1" ht="15.75" customHeight="1">
      <c r="I1131" s="446"/>
      <c r="J1131" s="230"/>
      <c r="K1131" s="230"/>
      <c r="L1131" s="230" t="s">
        <v>257</v>
      </c>
      <c r="M1131" s="230"/>
      <c r="N1131" s="230"/>
      <c r="O1131" s="230"/>
      <c r="P1131" s="230"/>
      <c r="Q1131" s="230"/>
      <c r="R1131" s="218">
        <f>W885</f>
        <v>15787.5</v>
      </c>
      <c r="S1131" s="218"/>
      <c r="T1131" s="218"/>
      <c r="U1131" s="443">
        <v>0.84799999999999998</v>
      </c>
      <c r="V1131" s="443"/>
      <c r="W1131" s="443"/>
      <c r="X1131" s="218"/>
      <c r="Y1131" s="218"/>
      <c r="Z1131" s="218"/>
      <c r="AA1131" s="218">
        <f>R1131*U1131+$X$1130</f>
        <v>14290.8</v>
      </c>
      <c r="AB1131" s="218"/>
      <c r="AC1131" s="219"/>
    </row>
    <row r="1132" spans="1:29" s="174" customFormat="1" ht="15.75" customHeight="1">
      <c r="I1132" s="446" t="s">
        <v>259</v>
      </c>
      <c r="J1132" s="230"/>
      <c r="K1132" s="230"/>
      <c r="L1132" s="230" t="s">
        <v>334</v>
      </c>
      <c r="M1132" s="230"/>
      <c r="N1132" s="230"/>
      <c r="O1132" s="230"/>
      <c r="P1132" s="230"/>
      <c r="Q1132" s="230"/>
      <c r="R1132" s="218"/>
      <c r="S1132" s="218"/>
      <c r="T1132" s="218"/>
      <c r="U1132" s="443">
        <v>1.022</v>
      </c>
      <c r="V1132" s="443"/>
      <c r="W1132" s="443"/>
      <c r="X1132" s="218"/>
      <c r="Y1132" s="218"/>
      <c r="Z1132" s="218"/>
      <c r="AA1132" s="218">
        <f>R1131*U1132+$X$1130</f>
        <v>17037.825000000001</v>
      </c>
      <c r="AB1132" s="218"/>
      <c r="AC1132" s="219"/>
    </row>
    <row r="1133" spans="1:29" s="174" customFormat="1" ht="28.5" customHeight="1">
      <c r="I1133" s="446" t="s">
        <v>260</v>
      </c>
      <c r="J1133" s="230"/>
      <c r="K1133" s="230"/>
      <c r="L1133" s="355" t="s">
        <v>261</v>
      </c>
      <c r="M1133" s="230"/>
      <c r="N1133" s="230"/>
      <c r="O1133" s="230"/>
      <c r="P1133" s="230"/>
      <c r="Q1133" s="230"/>
      <c r="R1133" s="218">
        <f>W981</f>
        <v>15137.9</v>
      </c>
      <c r="S1133" s="218"/>
      <c r="T1133" s="218"/>
      <c r="U1133" s="443">
        <v>1.0880000000000001</v>
      </c>
      <c r="V1133" s="443"/>
      <c r="W1133" s="443"/>
      <c r="X1133" s="218"/>
      <c r="Y1133" s="218"/>
      <c r="Z1133" s="218"/>
      <c r="AA1133" s="218">
        <f>R1133*U1133+X1130</f>
        <v>17373.035200000002</v>
      </c>
      <c r="AB1133" s="218"/>
      <c r="AC1133" s="219"/>
    </row>
    <row r="1134" spans="1:29" s="174" customFormat="1" ht="28.5" customHeight="1">
      <c r="I1134" s="446"/>
      <c r="J1134" s="230"/>
      <c r="K1134" s="230"/>
      <c r="L1134" s="355" t="s">
        <v>262</v>
      </c>
      <c r="M1134" s="230"/>
      <c r="N1134" s="230"/>
      <c r="O1134" s="230"/>
      <c r="P1134" s="230"/>
      <c r="Q1134" s="230"/>
      <c r="R1134" s="218"/>
      <c r="S1134" s="218"/>
      <c r="T1134" s="218"/>
      <c r="U1134" s="443">
        <v>1.1220000000000001</v>
      </c>
      <c r="V1134" s="443"/>
      <c r="W1134" s="443"/>
      <c r="X1134" s="218"/>
      <c r="Y1134" s="218"/>
      <c r="Z1134" s="218"/>
      <c r="AA1134" s="218">
        <f>R1133*U1134+X1130</f>
        <v>17887.7238</v>
      </c>
      <c r="AB1134" s="218"/>
      <c r="AC1134" s="219"/>
    </row>
    <row r="1135" spans="1:29" s="174" customFormat="1" ht="28.5" customHeight="1">
      <c r="A1135" s="118" t="str">
        <f>IF(液状化L1の有無="","","×")</f>
        <v/>
      </c>
      <c r="B1135" s="165"/>
      <c r="I1135" s="403" t="s">
        <v>464</v>
      </c>
      <c r="J1135" s="230"/>
      <c r="K1135" s="230"/>
      <c r="L1135" s="355" t="s">
        <v>261</v>
      </c>
      <c r="M1135" s="230"/>
      <c r="N1135" s="230"/>
      <c r="O1135" s="230"/>
      <c r="P1135" s="230"/>
      <c r="Q1135" s="230"/>
      <c r="R1135" s="218">
        <f>W1005</f>
        <v>12876.5</v>
      </c>
      <c r="S1135" s="218"/>
      <c r="T1135" s="218"/>
      <c r="U1135" s="217">
        <v>1.0880000000000001</v>
      </c>
      <c r="V1135" s="217"/>
      <c r="W1135" s="217"/>
      <c r="X1135" s="218"/>
      <c r="Y1135" s="218"/>
      <c r="Z1135" s="218"/>
      <c r="AA1135" s="218">
        <f>R1135*U1135+X1130</f>
        <v>14912.632000000001</v>
      </c>
      <c r="AB1135" s="218"/>
      <c r="AC1135" s="219"/>
    </row>
    <row r="1136" spans="1:29" s="174" customFormat="1" ht="28.5" customHeight="1">
      <c r="A1136" s="116" t="str">
        <f>IF(液状化L2の有無="","","×")</f>
        <v/>
      </c>
      <c r="B1136" s="165"/>
      <c r="I1136" s="316"/>
      <c r="J1136" s="260"/>
      <c r="K1136" s="260"/>
      <c r="L1136" s="246" t="s">
        <v>262</v>
      </c>
      <c r="M1136" s="260"/>
      <c r="N1136" s="260"/>
      <c r="O1136" s="260"/>
      <c r="P1136" s="260"/>
      <c r="Q1136" s="260"/>
      <c r="R1136" s="250">
        <f>W1029</f>
        <v>9721</v>
      </c>
      <c r="S1136" s="250"/>
      <c r="T1136" s="250"/>
      <c r="U1136" s="248">
        <v>1.1220000000000001</v>
      </c>
      <c r="V1136" s="248"/>
      <c r="W1136" s="248"/>
      <c r="X1136" s="250"/>
      <c r="Y1136" s="250"/>
      <c r="Z1136" s="250"/>
      <c r="AA1136" s="250">
        <f>R1136*U1136+X1130</f>
        <v>11809.962000000001</v>
      </c>
      <c r="AB1136" s="250"/>
      <c r="AC1136" s="251"/>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588</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62" t="s">
        <v>284</v>
      </c>
      <c r="G1146" s="262"/>
      <c r="H1146" s="165" t="s">
        <v>26</v>
      </c>
      <c r="I1146" s="262" t="s">
        <v>280</v>
      </c>
      <c r="J1146" s="262"/>
      <c r="K1146" s="174" t="s">
        <v>92</v>
      </c>
      <c r="L1146" s="262" t="s">
        <v>282</v>
      </c>
      <c r="M1146" s="262"/>
      <c r="N1146" s="174" t="s">
        <v>92</v>
      </c>
      <c r="O1146" s="262" t="s">
        <v>283</v>
      </c>
      <c r="P1146" s="262"/>
      <c r="Q1146" s="174" t="s">
        <v>211</v>
      </c>
      <c r="R1146" s="262" t="s">
        <v>283</v>
      </c>
      <c r="S1146" s="262"/>
    </row>
    <row r="1147" spans="2:46" s="174" customFormat="1" ht="15.75" customHeight="1"/>
    <row r="1148" spans="2:46" s="174" customFormat="1" ht="15.75" customHeight="1">
      <c r="G1148" s="23" t="s">
        <v>3</v>
      </c>
      <c r="H1148" s="23"/>
      <c r="I1148" s="23"/>
      <c r="J1148" s="262" t="s">
        <v>284</v>
      </c>
      <c r="K1148" s="262"/>
      <c r="L1148" s="165" t="s">
        <v>2</v>
      </c>
      <c r="M1148" s="23" t="s">
        <v>286</v>
      </c>
    </row>
    <row r="1149" spans="2:46" s="174" customFormat="1" ht="15.75" customHeight="1">
      <c r="G1149" s="23"/>
      <c r="H1149" s="23"/>
      <c r="I1149" s="23"/>
      <c r="J1149" s="262" t="s">
        <v>280</v>
      </c>
      <c r="K1149" s="262"/>
      <c r="L1149" s="165" t="s">
        <v>2</v>
      </c>
      <c r="M1149" s="23" t="s">
        <v>287</v>
      </c>
    </row>
    <row r="1150" spans="2:46" s="174" customFormat="1" ht="15.75" customHeight="1">
      <c r="K1150" s="414" t="s">
        <v>232</v>
      </c>
      <c r="L1150" s="414"/>
      <c r="M1150" s="414"/>
      <c r="N1150" s="165" t="s">
        <v>2</v>
      </c>
      <c r="O1150" s="174" t="s">
        <v>288</v>
      </c>
    </row>
    <row r="1151" spans="2:46" s="174" customFormat="1" ht="15.75" customHeight="1">
      <c r="K1151" s="178"/>
      <c r="L1151" s="178"/>
      <c r="M1151" s="165"/>
    </row>
    <row r="1152" spans="2:46" s="174" customFormat="1" ht="15.75" customHeight="1">
      <c r="K1152" s="28" t="s">
        <v>474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8" t="s">
        <v>475</v>
      </c>
      <c r="L1153" s="258"/>
      <c r="M1153" s="258"/>
      <c r="N1153" s="258"/>
      <c r="O1153" s="258"/>
      <c r="P1153" s="258"/>
      <c r="Q1153" s="245" t="s">
        <v>478</v>
      </c>
      <c r="R1153" s="245"/>
      <c r="S1153" s="245"/>
      <c r="T1153" s="245"/>
      <c r="U1153" s="245"/>
      <c r="V1153" s="245"/>
      <c r="W1153" s="245"/>
      <c r="X1153" s="409" t="s">
        <v>481</v>
      </c>
      <c r="Y1153" s="409"/>
      <c r="Z1153" s="409"/>
      <c r="AA1153" s="409"/>
      <c r="AB1153" s="409"/>
      <c r="AC1153" s="409"/>
      <c r="AD1153" s="409"/>
      <c r="AE1153" s="409"/>
      <c r="AF1153" s="409"/>
      <c r="AG1153" s="409"/>
      <c r="AH1153" s="409"/>
      <c r="AI1153" s="410"/>
      <c r="AJ1153" s="170"/>
      <c r="AK1153" s="170"/>
      <c r="AL1153" s="170"/>
      <c r="AR1153" s="166"/>
      <c r="AS1153" s="166"/>
      <c r="AT1153" s="166"/>
    </row>
    <row r="1154" spans="2:47" s="174" customFormat="1" ht="15.75" customHeight="1">
      <c r="K1154" s="468"/>
      <c r="L1154" s="230"/>
      <c r="M1154" s="230"/>
      <c r="N1154" s="230"/>
      <c r="O1154" s="230"/>
      <c r="P1154" s="230"/>
      <c r="Q1154" s="355"/>
      <c r="R1154" s="355"/>
      <c r="S1154" s="355"/>
      <c r="T1154" s="355"/>
      <c r="U1154" s="355"/>
      <c r="V1154" s="355"/>
      <c r="W1154" s="355"/>
      <c r="X1154" s="220" t="s">
        <v>482</v>
      </c>
      <c r="Y1154" s="220"/>
      <c r="Z1154" s="220"/>
      <c r="AA1154" s="220"/>
      <c r="AB1154" s="220" t="s">
        <v>483</v>
      </c>
      <c r="AC1154" s="220"/>
      <c r="AD1154" s="220"/>
      <c r="AE1154" s="220"/>
      <c r="AF1154" s="220" t="s">
        <v>485</v>
      </c>
      <c r="AG1154" s="220"/>
      <c r="AH1154" s="220"/>
      <c r="AI1154" s="279"/>
      <c r="AJ1154" s="170"/>
      <c r="AK1154" s="170"/>
      <c r="AL1154" s="170"/>
      <c r="AR1154" s="166"/>
      <c r="AS1154" s="166"/>
      <c r="AT1154" s="166"/>
    </row>
    <row r="1155" spans="2:47" s="174" customFormat="1" ht="15.75" customHeight="1">
      <c r="K1155" s="401" t="s">
        <v>476</v>
      </c>
      <c r="L1155" s="355"/>
      <c r="M1155" s="355"/>
      <c r="N1155" s="355"/>
      <c r="O1155" s="355"/>
      <c r="P1155" s="355"/>
      <c r="Q1155" s="70"/>
      <c r="R1155" s="538" t="s">
        <v>487</v>
      </c>
      <c r="S1155" s="538"/>
      <c r="T1155" s="171" t="s">
        <v>480</v>
      </c>
      <c r="U1155" s="536">
        <v>3</v>
      </c>
      <c r="V1155" s="536"/>
      <c r="W1155" s="172"/>
      <c r="X1155" s="218">
        <v>1</v>
      </c>
      <c r="Y1155" s="218"/>
      <c r="Z1155" s="218"/>
      <c r="AA1155" s="218"/>
      <c r="AB1155" s="218">
        <v>0.5</v>
      </c>
      <c r="AC1155" s="218"/>
      <c r="AD1155" s="218"/>
      <c r="AE1155" s="218"/>
      <c r="AF1155" s="218">
        <v>0.4</v>
      </c>
      <c r="AG1155" s="218"/>
      <c r="AH1155" s="218"/>
      <c r="AI1155" s="534"/>
      <c r="AJ1155" s="170"/>
      <c r="AK1155" s="170"/>
      <c r="AL1155" s="170"/>
      <c r="AR1155" s="166"/>
      <c r="AS1155" s="166"/>
      <c r="AT1155" s="166"/>
    </row>
    <row r="1156" spans="2:47" s="174" customFormat="1" ht="15.75" customHeight="1">
      <c r="K1156" s="401"/>
      <c r="L1156" s="355"/>
      <c r="M1156" s="355"/>
      <c r="N1156" s="355"/>
      <c r="O1156" s="355"/>
      <c r="P1156" s="355"/>
      <c r="Q1156" s="219">
        <v>3</v>
      </c>
      <c r="R1156" s="536"/>
      <c r="S1156" s="164" t="s">
        <v>479</v>
      </c>
      <c r="T1156" s="173" t="s">
        <v>487</v>
      </c>
      <c r="U1156" s="171" t="s">
        <v>480</v>
      </c>
      <c r="V1156" s="536">
        <v>5</v>
      </c>
      <c r="W1156" s="537"/>
      <c r="X1156" s="218">
        <v>1</v>
      </c>
      <c r="Y1156" s="218"/>
      <c r="Z1156" s="218"/>
      <c r="AA1156" s="218"/>
      <c r="AB1156" s="218">
        <v>0.8</v>
      </c>
      <c r="AC1156" s="218"/>
      <c r="AD1156" s="218"/>
      <c r="AE1156" s="218"/>
      <c r="AF1156" s="218">
        <v>0.7</v>
      </c>
      <c r="AG1156" s="218"/>
      <c r="AH1156" s="218"/>
      <c r="AI1156" s="534"/>
      <c r="AJ1156" s="170"/>
      <c r="AK1156" s="170"/>
      <c r="AL1156" s="170"/>
      <c r="AR1156" s="166"/>
      <c r="AS1156" s="166"/>
      <c r="AT1156" s="166"/>
    </row>
    <row r="1157" spans="2:47" s="174" customFormat="1" ht="15.75" customHeight="1">
      <c r="K1157" s="401"/>
      <c r="L1157" s="355"/>
      <c r="M1157" s="355"/>
      <c r="N1157" s="355"/>
      <c r="O1157" s="355"/>
      <c r="P1157" s="355"/>
      <c r="Q1157" s="162"/>
      <c r="R1157" s="536">
        <v>5</v>
      </c>
      <c r="S1157" s="536"/>
      <c r="T1157" s="164" t="s">
        <v>479</v>
      </c>
      <c r="U1157" s="538" t="s">
        <v>487</v>
      </c>
      <c r="V1157" s="538"/>
      <c r="W1157" s="76"/>
      <c r="X1157" s="218">
        <v>1</v>
      </c>
      <c r="Y1157" s="218"/>
      <c r="Z1157" s="218"/>
      <c r="AA1157" s="218"/>
      <c r="AB1157" s="218">
        <v>1</v>
      </c>
      <c r="AC1157" s="218"/>
      <c r="AD1157" s="218"/>
      <c r="AE1157" s="218"/>
      <c r="AF1157" s="218">
        <v>1</v>
      </c>
      <c r="AG1157" s="218"/>
      <c r="AH1157" s="218"/>
      <c r="AI1157" s="534"/>
      <c r="AJ1157" s="170"/>
      <c r="AK1157" s="170"/>
      <c r="AL1157" s="170"/>
      <c r="AR1157" s="166"/>
      <c r="AS1157" s="166"/>
      <c r="AT1157" s="166"/>
    </row>
    <row r="1158" spans="2:47" s="174" customFormat="1" ht="15.75" customHeight="1">
      <c r="K1158" s="401" t="s">
        <v>477</v>
      </c>
      <c r="L1158" s="355"/>
      <c r="M1158" s="355"/>
      <c r="N1158" s="355"/>
      <c r="O1158" s="355"/>
      <c r="P1158" s="355"/>
      <c r="Q1158" s="162"/>
      <c r="R1158" s="538" t="s">
        <v>487</v>
      </c>
      <c r="S1158" s="538"/>
      <c r="T1158" s="171" t="s">
        <v>480</v>
      </c>
      <c r="U1158" s="536">
        <v>5</v>
      </c>
      <c r="V1158" s="536"/>
      <c r="W1158" s="172"/>
      <c r="X1158" s="218">
        <v>1</v>
      </c>
      <c r="Y1158" s="218"/>
      <c r="Z1158" s="218"/>
      <c r="AA1158" s="218"/>
      <c r="AB1158" s="218">
        <v>0.8</v>
      </c>
      <c r="AC1158" s="218"/>
      <c r="AD1158" s="218"/>
      <c r="AE1158" s="218"/>
      <c r="AF1158" s="218">
        <v>0.7</v>
      </c>
      <c r="AG1158" s="218"/>
      <c r="AH1158" s="218"/>
      <c r="AI1158" s="534"/>
      <c r="AJ1158" s="170"/>
      <c r="AK1158" s="170"/>
      <c r="AL1158" s="170"/>
      <c r="AR1158" s="166"/>
      <c r="AS1158" s="166"/>
      <c r="AT1158" s="166"/>
    </row>
    <row r="1159" spans="2:47" s="174" customFormat="1" ht="15.75" customHeight="1">
      <c r="K1159" s="417"/>
      <c r="L1159" s="246"/>
      <c r="M1159" s="246"/>
      <c r="N1159" s="246"/>
      <c r="O1159" s="246"/>
      <c r="P1159" s="246"/>
      <c r="Q1159" s="163"/>
      <c r="R1159" s="539">
        <v>5</v>
      </c>
      <c r="S1159" s="539"/>
      <c r="T1159" s="78" t="s">
        <v>479</v>
      </c>
      <c r="U1159" s="540" t="s">
        <v>487</v>
      </c>
      <c r="V1159" s="540"/>
      <c r="W1159" s="79"/>
      <c r="X1159" s="250">
        <v>1</v>
      </c>
      <c r="Y1159" s="250"/>
      <c r="Z1159" s="250"/>
      <c r="AA1159" s="250"/>
      <c r="AB1159" s="250">
        <v>1</v>
      </c>
      <c r="AC1159" s="250"/>
      <c r="AD1159" s="250"/>
      <c r="AE1159" s="250"/>
      <c r="AF1159" s="250">
        <v>1</v>
      </c>
      <c r="AG1159" s="250"/>
      <c r="AH1159" s="250"/>
      <c r="AI1159" s="535"/>
      <c r="AJ1159" s="170"/>
      <c r="AK1159" s="170"/>
      <c r="AL1159" s="170"/>
      <c r="AR1159" s="166"/>
      <c r="AS1159" s="166"/>
      <c r="AT1159" s="166"/>
    </row>
    <row r="1160" spans="2:47" s="174" customFormat="1" ht="15.75" customHeight="1">
      <c r="M1160" s="174" t="s">
        <v>486</v>
      </c>
      <c r="P1160" s="165"/>
      <c r="Q1160" s="166" t="s">
        <v>487</v>
      </c>
      <c r="R1160" s="165" t="s">
        <v>488</v>
      </c>
      <c r="S1160" s="174" t="s">
        <v>489</v>
      </c>
      <c r="T1160" s="165"/>
      <c r="U1160" s="166"/>
      <c r="V1160" s="165" t="s">
        <v>488</v>
      </c>
      <c r="W1160" s="325">
        <f>'入力 (1)'!線路_Lm</f>
        <v>3.75</v>
      </c>
      <c r="X1160" s="325"/>
      <c r="Y1160" s="325"/>
      <c r="Z1160" s="166" t="s">
        <v>490</v>
      </c>
      <c r="AA1160" s="325">
        <f>杭先端径</f>
        <v>1.5</v>
      </c>
      <c r="AB1160" s="325"/>
      <c r="AC1160" s="325"/>
      <c r="AD1160" s="165" t="s">
        <v>488</v>
      </c>
      <c r="AE1160" s="325">
        <f>W1160/AA1160</f>
        <v>2.5</v>
      </c>
      <c r="AF1160" s="325"/>
      <c r="AG1160" s="325"/>
      <c r="AH1160" s="161"/>
      <c r="AI1160" s="161"/>
      <c r="AJ1160" s="165">
        <f>IF(AE1160&lt;U1155,1,IF(AE1160&lt;V1156,2,3))</f>
        <v>1</v>
      </c>
      <c r="AK1160" s="165">
        <f>IF(AE1160&lt;U1158,1,2)</f>
        <v>1</v>
      </c>
      <c r="AM1160" s="170"/>
      <c r="AS1160" s="166"/>
      <c r="AT1160" s="166"/>
      <c r="AU1160" s="166"/>
    </row>
    <row r="1161" spans="2:47" s="174" customFormat="1" ht="15.75" customHeight="1">
      <c r="M1161" s="174" t="s">
        <v>394</v>
      </c>
      <c r="P1161" s="165"/>
      <c r="Q1161" s="166" t="s">
        <v>487</v>
      </c>
      <c r="R1161" s="165" t="s">
        <v>488</v>
      </c>
      <c r="S1161" s="174" t="s">
        <v>489</v>
      </c>
      <c r="T1161" s="165"/>
      <c r="U1161" s="166"/>
      <c r="V1161" s="165" t="s">
        <v>488</v>
      </c>
      <c r="W1161" s="325">
        <f>'入力 (1)'!直角_Lm</f>
        <v>3.75</v>
      </c>
      <c r="X1161" s="325"/>
      <c r="Y1161" s="325"/>
      <c r="Z1161" s="166" t="s">
        <v>490</v>
      </c>
      <c r="AA1161" s="325">
        <f>杭先端径</f>
        <v>1.5</v>
      </c>
      <c r="AB1161" s="325"/>
      <c r="AC1161" s="325"/>
      <c r="AD1161" s="165" t="s">
        <v>488</v>
      </c>
      <c r="AE1161" s="325">
        <f>W1161/AA1161</f>
        <v>2.5</v>
      </c>
      <c r="AF1161" s="325"/>
      <c r="AG1161" s="325"/>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14" t="s">
        <v>231</v>
      </c>
      <c r="L1163" s="414"/>
      <c r="M1163" s="414"/>
      <c r="N1163" s="165" t="s">
        <v>2</v>
      </c>
      <c r="O1163" s="174" t="s">
        <v>289</v>
      </c>
    </row>
    <row r="1164" spans="2:47" s="174" customFormat="1" ht="15.75" customHeight="1">
      <c r="B1164" s="165" t="s">
        <v>588</v>
      </c>
      <c r="K1164" s="178"/>
      <c r="L1164" s="178"/>
      <c r="M1164" s="178"/>
      <c r="N1164" s="165"/>
    </row>
    <row r="1165" spans="2:47" s="174" customFormat="1" ht="15.75" customHeight="1">
      <c r="M1165" s="178"/>
      <c r="N1165" s="178"/>
      <c r="O1165" s="178"/>
      <c r="P1165" s="165"/>
    </row>
    <row r="1166" spans="2:47" s="174" customFormat="1" ht="15.75" customHeight="1">
      <c r="J1166" s="262" t="s">
        <v>282</v>
      </c>
      <c r="K1166" s="262"/>
      <c r="L1166" s="165" t="s">
        <v>2</v>
      </c>
      <c r="M1166" s="23" t="s">
        <v>290</v>
      </c>
    </row>
    <row r="1167" spans="2:47" s="174" customFormat="1" ht="15.75" customHeight="1">
      <c r="K1167" s="414" t="s">
        <v>232</v>
      </c>
      <c r="L1167" s="414"/>
      <c r="M1167" s="414"/>
      <c r="N1167" s="165" t="s">
        <v>2</v>
      </c>
      <c r="O1167" s="174" t="s">
        <v>291</v>
      </c>
    </row>
    <row r="1168" spans="2:47" s="174" customFormat="1" ht="15.75" customHeight="1">
      <c r="K1168" s="178"/>
      <c r="L1168" s="178"/>
      <c r="M1168" s="178"/>
      <c r="N1168" s="165"/>
      <c r="O1168" s="178" t="s">
        <v>493</v>
      </c>
      <c r="P1168" s="165" t="s">
        <v>488</v>
      </c>
      <c r="Q1168" s="174" t="s">
        <v>494</v>
      </c>
      <c r="R1168" s="165"/>
    </row>
    <row r="1169" spans="2:47" s="174" customFormat="1" ht="15.75" customHeight="1">
      <c r="K1169" s="178"/>
      <c r="L1169" s="178"/>
      <c r="M1169" s="178"/>
      <c r="N1169" s="165"/>
      <c r="O1169" s="178"/>
      <c r="P1169" s="165"/>
      <c r="R1169" s="165"/>
    </row>
    <row r="1170" spans="2:47" s="174" customFormat="1" ht="15.75" customHeight="1">
      <c r="M1170" s="174" t="s">
        <v>486</v>
      </c>
      <c r="P1170" s="165"/>
      <c r="Q1170" s="166" t="s">
        <v>487</v>
      </c>
      <c r="R1170" s="165" t="s">
        <v>488</v>
      </c>
      <c r="S1170" s="174" t="s">
        <v>489</v>
      </c>
      <c r="T1170" s="165"/>
      <c r="U1170" s="166"/>
      <c r="V1170" s="165" t="s">
        <v>488</v>
      </c>
      <c r="W1170" s="325">
        <f>'入力 (1)'!線路_Ln</f>
        <v>3.75</v>
      </c>
      <c r="X1170" s="325"/>
      <c r="Y1170" s="325"/>
      <c r="Z1170" s="166" t="s">
        <v>490</v>
      </c>
      <c r="AA1170" s="325">
        <f>杭先端径</f>
        <v>1.5</v>
      </c>
      <c r="AB1170" s="325"/>
      <c r="AC1170" s="325"/>
      <c r="AD1170" s="165" t="s">
        <v>488</v>
      </c>
      <c r="AE1170" s="325">
        <f>W1170/AA1170</f>
        <v>2.5</v>
      </c>
      <c r="AF1170" s="325"/>
      <c r="AG1170" s="325"/>
      <c r="AH1170" s="161"/>
      <c r="AI1170" s="161"/>
      <c r="AJ1170" s="161"/>
      <c r="AK1170" s="170"/>
      <c r="AL1170" s="170"/>
      <c r="AM1170" s="170"/>
      <c r="AS1170" s="166"/>
      <c r="AT1170" s="166"/>
      <c r="AU1170" s="166"/>
    </row>
    <row r="1171" spans="2:47" s="174" customFormat="1" ht="15.75" customHeight="1">
      <c r="P1171" s="165"/>
      <c r="Q1171" s="166" t="s">
        <v>491</v>
      </c>
      <c r="R1171" s="165" t="s">
        <v>488</v>
      </c>
      <c r="S1171" s="262">
        <f>'入力 (1)'!線路_n</f>
        <v>3</v>
      </c>
      <c r="T1171" s="262"/>
      <c r="U1171" s="166" t="s">
        <v>492</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493</v>
      </c>
      <c r="R1172" s="165" t="s">
        <v>488</v>
      </c>
      <c r="S1172" s="174" t="s">
        <v>495</v>
      </c>
      <c r="T1172" s="325">
        <f>AE1170</f>
        <v>2.5</v>
      </c>
      <c r="U1172" s="325"/>
      <c r="V1172" s="325"/>
      <c r="W1172" s="166" t="s">
        <v>490</v>
      </c>
      <c r="X1172" s="165">
        <v>3</v>
      </c>
      <c r="Y1172" s="524" t="s">
        <v>496</v>
      </c>
      <c r="Z1172" s="524"/>
      <c r="AA1172" s="166" t="s">
        <v>497</v>
      </c>
      <c r="AB1172" s="262">
        <f>S1171</f>
        <v>3</v>
      </c>
      <c r="AC1172" s="262"/>
      <c r="AD1172" s="541">
        <v>-0.09</v>
      </c>
      <c r="AE1172" s="541"/>
      <c r="AF1172" s="166"/>
      <c r="AG1172" s="166"/>
      <c r="AH1172" s="161"/>
      <c r="AI1172" s="161"/>
      <c r="AJ1172" s="161"/>
      <c r="AK1172" s="170"/>
      <c r="AL1172" s="170"/>
      <c r="AM1172" s="170"/>
      <c r="AS1172" s="166"/>
      <c r="AT1172" s="166"/>
      <c r="AU1172" s="166"/>
    </row>
    <row r="1173" spans="2:47" s="174" customFormat="1" ht="15.75" customHeight="1">
      <c r="P1173" s="165"/>
      <c r="Q1173" s="178"/>
      <c r="R1173" s="165" t="s">
        <v>488</v>
      </c>
      <c r="S1173" s="467">
        <f>ROUND((T1172/X1172)^0.42*AB1172^AD1172,3)</f>
        <v>0.83899999999999997</v>
      </c>
      <c r="T1173" s="467"/>
      <c r="U1173" s="467"/>
      <c r="V1173" s="194" t="str">
        <f>IF(OR(S1173&gt;1,S1173&lt;=0),"→","")</f>
        <v/>
      </c>
      <c r="W1173" s="467" t="str">
        <f>IF(V1173="","",1)</f>
        <v/>
      </c>
      <c r="X1173" s="467"/>
      <c r="Y1173" s="467"/>
      <c r="Z1173" s="196"/>
      <c r="AA1173" s="194"/>
      <c r="AB1173" s="193"/>
      <c r="AC1173" s="193"/>
      <c r="AD1173" s="197"/>
      <c r="AE1173" s="197"/>
      <c r="AF1173" s="194"/>
      <c r="AG1173" s="194"/>
      <c r="AH1173" s="195"/>
      <c r="AI1173" s="195"/>
      <c r="AJ1173" s="157">
        <f>IF(W1173="",S1173,W1173)</f>
        <v>0.83899999999999997</v>
      </c>
      <c r="AK1173" s="157"/>
      <c r="AL1173" s="157"/>
      <c r="AM1173" s="170"/>
      <c r="AS1173" s="166"/>
      <c r="AT1173" s="166"/>
      <c r="AU1173" s="166"/>
    </row>
    <row r="1174" spans="2:47" s="174" customFormat="1" ht="15.75" customHeight="1">
      <c r="M1174" s="174" t="s">
        <v>394</v>
      </c>
      <c r="P1174" s="165"/>
      <c r="Q1174" s="166" t="s">
        <v>487</v>
      </c>
      <c r="R1174" s="165" t="s">
        <v>488</v>
      </c>
      <c r="S1174" s="174" t="s">
        <v>489</v>
      </c>
      <c r="T1174" s="165"/>
      <c r="U1174" s="166"/>
      <c r="V1174" s="165" t="s">
        <v>488</v>
      </c>
      <c r="W1174" s="325">
        <f>'入力 (1)'!直角_Ln</f>
        <v>3.75</v>
      </c>
      <c r="X1174" s="325"/>
      <c r="Y1174" s="325"/>
      <c r="Z1174" s="166" t="s">
        <v>490</v>
      </c>
      <c r="AA1174" s="325">
        <f>杭先端径</f>
        <v>1.5</v>
      </c>
      <c r="AB1174" s="325"/>
      <c r="AC1174" s="325"/>
      <c r="AD1174" s="165" t="s">
        <v>488</v>
      </c>
      <c r="AE1174" s="325">
        <f>W1174/AA1174</f>
        <v>2.5</v>
      </c>
      <c r="AF1174" s="325"/>
      <c r="AG1174" s="325"/>
      <c r="AH1174" s="161"/>
      <c r="AI1174" s="161"/>
      <c r="AJ1174" s="161"/>
      <c r="AK1174" s="170"/>
      <c r="AL1174" s="170"/>
      <c r="AM1174" s="170"/>
      <c r="AS1174" s="166"/>
      <c r="AT1174" s="166"/>
      <c r="AU1174" s="166"/>
    </row>
    <row r="1175" spans="2:47" s="174" customFormat="1" ht="15.75" customHeight="1">
      <c r="P1175" s="178"/>
      <c r="Q1175" s="166" t="s">
        <v>491</v>
      </c>
      <c r="R1175" s="165" t="s">
        <v>488</v>
      </c>
      <c r="S1175" s="262">
        <f>'入力 (1)'!直角_n</f>
        <v>3</v>
      </c>
      <c r="T1175" s="262"/>
      <c r="U1175" s="166" t="s">
        <v>492</v>
      </c>
    </row>
    <row r="1176" spans="2:47" s="174" customFormat="1" ht="15.75" customHeight="1">
      <c r="P1176" s="178"/>
      <c r="Q1176" s="178" t="s">
        <v>493</v>
      </c>
      <c r="R1176" s="165" t="s">
        <v>488</v>
      </c>
      <c r="S1176" s="174" t="s">
        <v>495</v>
      </c>
      <c r="T1176" s="325">
        <f>AE1174</f>
        <v>2.5</v>
      </c>
      <c r="U1176" s="325"/>
      <c r="V1176" s="325"/>
      <c r="W1176" s="166" t="s">
        <v>490</v>
      </c>
      <c r="X1176" s="165">
        <v>3</v>
      </c>
      <c r="Y1176" s="524" t="s">
        <v>496</v>
      </c>
      <c r="Z1176" s="524"/>
      <c r="AA1176" s="166" t="s">
        <v>497</v>
      </c>
      <c r="AB1176" s="262">
        <f>S1175</f>
        <v>3</v>
      </c>
      <c r="AC1176" s="262"/>
      <c r="AD1176" s="541">
        <v>-0.09</v>
      </c>
      <c r="AE1176" s="541"/>
    </row>
    <row r="1177" spans="2:47" s="174" customFormat="1" ht="15.75" customHeight="1">
      <c r="P1177" s="178"/>
      <c r="Q1177" s="178"/>
      <c r="R1177" s="165" t="s">
        <v>488</v>
      </c>
      <c r="S1177" s="467">
        <f>ROUND((T1176/X1176)^0.42*AB1176^AD1176,3)</f>
        <v>0.83899999999999997</v>
      </c>
      <c r="T1177" s="467"/>
      <c r="U1177" s="467"/>
      <c r="V1177" s="194" t="str">
        <f>IF(OR(S1177&gt;1,S1177&lt;=0),"→","")</f>
        <v/>
      </c>
      <c r="W1177" s="467" t="str">
        <f>IF(V1177="","",1)</f>
        <v/>
      </c>
      <c r="X1177" s="467"/>
      <c r="Y1177" s="467"/>
      <c r="Z1177" s="196"/>
      <c r="AA1177" s="194"/>
      <c r="AB1177" s="193"/>
      <c r="AC1177" s="193"/>
      <c r="AD1177" s="197"/>
      <c r="AE1177" s="197"/>
      <c r="AF1177" s="196"/>
      <c r="AG1177" s="196"/>
      <c r="AH1177" s="196"/>
      <c r="AI1177" s="196"/>
      <c r="AJ1177" s="157">
        <f>IF(W1177="",S1177,W1177)</f>
        <v>0.83899999999999997</v>
      </c>
      <c r="AK1177" s="157"/>
      <c r="AL1177" s="157"/>
    </row>
    <row r="1178" spans="2:47" s="174" customFormat="1" ht="15.75" customHeight="1">
      <c r="M1178" s="178"/>
      <c r="N1178" s="178"/>
      <c r="O1178" s="178"/>
      <c r="P1178" s="165"/>
    </row>
    <row r="1179" spans="2:47" s="174" customFormat="1" ht="15.75" customHeight="1">
      <c r="K1179" s="414" t="s">
        <v>231</v>
      </c>
      <c r="L1179" s="414"/>
      <c r="M1179" s="414"/>
      <c r="N1179" s="165" t="s">
        <v>2</v>
      </c>
      <c r="O1179" s="174" t="s">
        <v>292</v>
      </c>
    </row>
    <row r="1180" spans="2:47" s="174" customFormat="1" ht="15.75" customHeight="1">
      <c r="B1180" s="165" t="s">
        <v>588</v>
      </c>
      <c r="K1180" s="178"/>
      <c r="L1180" s="178"/>
      <c r="M1180" s="178"/>
      <c r="N1180" s="165"/>
    </row>
    <row r="1181" spans="2:47" s="174" customFormat="1" ht="15.75" customHeight="1">
      <c r="M1181" s="178"/>
      <c r="N1181" s="178"/>
      <c r="O1181" s="178"/>
      <c r="P1181" s="165"/>
    </row>
    <row r="1182" spans="2:47" s="174" customFormat="1" ht="15.75" customHeight="1">
      <c r="J1182" s="262" t="s">
        <v>283</v>
      </c>
      <c r="K1182" s="262"/>
      <c r="L1182" s="165" t="s">
        <v>2</v>
      </c>
      <c r="M1182" s="174" t="s">
        <v>286</v>
      </c>
    </row>
    <row r="1183" spans="2:47" s="174" customFormat="1" ht="15.75" customHeight="1">
      <c r="N1183" s="23" t="s">
        <v>207</v>
      </c>
      <c r="O1183" s="23"/>
      <c r="P1183" s="23"/>
      <c r="Q1183" s="23"/>
      <c r="R1183" s="23"/>
      <c r="S1183" s="165" t="s">
        <v>2</v>
      </c>
      <c r="T1183" s="262" t="s">
        <v>283</v>
      </c>
      <c r="U1183" s="262"/>
      <c r="V1183" s="165" t="s">
        <v>26</v>
      </c>
      <c r="W1183" s="174" t="s">
        <v>294</v>
      </c>
    </row>
    <row r="1184" spans="2:47" s="174" customFormat="1" ht="15.75" customHeight="1">
      <c r="N1184" s="23" t="s">
        <v>224</v>
      </c>
      <c r="O1184" s="23"/>
      <c r="P1184" s="23"/>
      <c r="Q1184" s="23"/>
      <c r="R1184" s="23"/>
      <c r="S1184" s="165" t="s">
        <v>2</v>
      </c>
      <c r="T1184" s="262" t="s">
        <v>283</v>
      </c>
      <c r="U1184" s="262"/>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588</v>
      </c>
      <c r="K1191" s="178"/>
      <c r="L1191" s="165"/>
    </row>
    <row r="1192" spans="2:35" s="174" customFormat="1" ht="15.75" customHeight="1">
      <c r="B1192" s="165"/>
      <c r="K1192" s="178"/>
      <c r="L1192" s="165"/>
    </row>
    <row r="1193" spans="2:35" s="174" customFormat="1" ht="15.75" customHeight="1">
      <c r="F1193" s="174" t="s">
        <v>616</v>
      </c>
    </row>
    <row r="1194" spans="2:35" s="174" customFormat="1" ht="15.75" customHeight="1">
      <c r="F1194" s="174" t="s">
        <v>617</v>
      </c>
    </row>
    <row r="1195" spans="2:35" s="174" customFormat="1" ht="15.75" customHeight="1"/>
    <row r="1196" spans="2:35" ht="15.75" customHeight="1">
      <c r="F1196" s="262" t="s">
        <v>306</v>
      </c>
      <c r="G1196" s="262"/>
      <c r="H1196" s="165" t="s">
        <v>26</v>
      </c>
      <c r="I1196" s="262" t="s">
        <v>307</v>
      </c>
      <c r="J1196" s="262"/>
      <c r="K1196" s="165" t="s">
        <v>1</v>
      </c>
      <c r="L1196" s="262" t="s">
        <v>64</v>
      </c>
      <c r="M1196" s="262"/>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62" t="s">
        <v>307</v>
      </c>
      <c r="K1198" s="262"/>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62" t="s">
        <v>64</v>
      </c>
      <c r="K1199" s="262"/>
      <c r="L1199" s="165" t="s">
        <v>2</v>
      </c>
      <c r="M1199" s="174" t="s">
        <v>652</v>
      </c>
    </row>
    <row r="1200" spans="2:35" s="174" customFormat="1" ht="15.75" customHeight="1">
      <c r="J1200" s="262" t="s">
        <v>221</v>
      </c>
      <c r="K1200" s="262"/>
      <c r="L1200" s="165" t="s">
        <v>2</v>
      </c>
      <c r="M1200" s="174" t="s">
        <v>310</v>
      </c>
    </row>
    <row r="1201" spans="1:23" s="174" customFormat="1" ht="15.75" customHeight="1">
      <c r="B1201" s="165" t="s">
        <v>588</v>
      </c>
    </row>
    <row r="1202" spans="1:23" s="174" customFormat="1" ht="15.75" customHeight="1"/>
    <row r="1203" spans="1:23" s="174" customFormat="1" ht="15.75" customHeight="1">
      <c r="E1203" s="28" t="s">
        <v>472</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9" t="s">
        <v>8</v>
      </c>
      <c r="F1204" s="299"/>
      <c r="G1204" s="245"/>
      <c r="H1204" s="245" t="s">
        <v>339</v>
      </c>
      <c r="I1204" s="245"/>
      <c r="J1204" s="245"/>
      <c r="K1204" s="301" t="s">
        <v>186</v>
      </c>
      <c r="L1204" s="301"/>
      <c r="M1204" s="301"/>
      <c r="N1204" s="245" t="s">
        <v>312</v>
      </c>
      <c r="O1204" s="258"/>
      <c r="P1204" s="258"/>
      <c r="Q1204" s="301" t="s">
        <v>311</v>
      </c>
      <c r="R1204" s="301"/>
      <c r="S1204" s="301"/>
      <c r="T1204" s="245" t="s">
        <v>471</v>
      </c>
      <c r="U1204" s="245"/>
      <c r="V1204" s="258"/>
      <c r="W1204" s="259"/>
    </row>
    <row r="1205" spans="1:23" s="174" customFormat="1" ht="15.75" customHeight="1">
      <c r="E1205" s="300"/>
      <c r="F1205" s="300"/>
      <c r="G1205" s="246"/>
      <c r="H1205" s="246"/>
      <c r="I1205" s="246"/>
      <c r="J1205" s="246"/>
      <c r="K1205" s="452"/>
      <c r="L1205" s="452"/>
      <c r="M1205" s="452"/>
      <c r="N1205" s="260"/>
      <c r="O1205" s="260"/>
      <c r="P1205" s="260"/>
      <c r="Q1205" s="452"/>
      <c r="R1205" s="452"/>
      <c r="S1205" s="452"/>
      <c r="T1205" s="260"/>
      <c r="U1205" s="260"/>
      <c r="V1205" s="260"/>
      <c r="W1205" s="261"/>
    </row>
    <row r="1206" spans="1:23" s="174" customFormat="1" ht="15.75" customHeight="1">
      <c r="A1206" s="180" t="str">
        <f>IF(K1206="","×","")</f>
        <v/>
      </c>
      <c r="B1206" s="165"/>
      <c r="E1206" s="247">
        <v>1</v>
      </c>
      <c r="F1206" s="247"/>
      <c r="G1206" s="223"/>
      <c r="H1206" s="223" t="s">
        <v>463</v>
      </c>
      <c r="I1206" s="223"/>
      <c r="J1206" s="223"/>
      <c r="K1206" s="224">
        <v>2.6800000667572021</v>
      </c>
      <c r="L1206" s="224"/>
      <c r="M1206" s="224"/>
      <c r="N1206" s="224">
        <v>8.2399997711181641</v>
      </c>
      <c r="O1206" s="224"/>
      <c r="P1206" s="224"/>
      <c r="Q1206" s="225">
        <f>SUM(K$1206:K1206)</f>
        <v>2.6800000667572021</v>
      </c>
      <c r="R1206" s="225"/>
      <c r="S1206" s="226"/>
      <c r="T1206" s="225">
        <f>Q1206*N1206</f>
        <v>22.08319993667601</v>
      </c>
      <c r="U1206" s="225"/>
      <c r="V1206" s="225"/>
      <c r="W1206" s="532"/>
    </row>
    <row r="1207" spans="1:23" s="174" customFormat="1" ht="15.75" customHeight="1">
      <c r="A1207" s="180" t="str">
        <f t="shared" ref="A1207:A1221" si="129">IF(K1207="","×","")</f>
        <v/>
      </c>
      <c r="B1207" s="165"/>
      <c r="E1207" s="244">
        <v>2</v>
      </c>
      <c r="F1207" s="244"/>
      <c r="G1207" s="232"/>
      <c r="H1207" s="232" t="s">
        <v>406</v>
      </c>
      <c r="I1207" s="232"/>
      <c r="J1207" s="232"/>
      <c r="K1207" s="233">
        <v>1.4199999570846558</v>
      </c>
      <c r="L1207" s="233"/>
      <c r="M1207" s="233"/>
      <c r="N1207" s="221">
        <v>8</v>
      </c>
      <c r="O1207" s="221"/>
      <c r="P1207" s="221"/>
      <c r="Q1207" s="227">
        <f>SUM(K$1206:K1207)</f>
        <v>4.1000000238418579</v>
      </c>
      <c r="R1207" s="227"/>
      <c r="S1207" s="228"/>
      <c r="T1207" s="231">
        <f t="shared" ref="T1207:T1221" si="130">T1206+K1207*N1207</f>
        <v>33.443199593353256</v>
      </c>
      <c r="U1207" s="231"/>
      <c r="V1207" s="231"/>
      <c r="W1207" s="238"/>
    </row>
    <row r="1208" spans="1:23" s="174" customFormat="1" ht="15.75" hidden="1" customHeight="1">
      <c r="A1208" s="180" t="str">
        <f t="shared" si="129"/>
        <v>×</v>
      </c>
      <c r="B1208" s="165"/>
      <c r="E1208" s="244"/>
      <c r="F1208" s="244"/>
      <c r="G1208" s="232"/>
      <c r="H1208" s="232"/>
      <c r="I1208" s="232"/>
      <c r="J1208" s="232"/>
      <c r="K1208" s="233"/>
      <c r="L1208" s="233"/>
      <c r="M1208" s="233"/>
      <c r="N1208" s="221"/>
      <c r="O1208" s="221"/>
      <c r="P1208" s="221"/>
      <c r="Q1208" s="227">
        <f>SUM(K$1206:K1208)</f>
        <v>4.1000000238418579</v>
      </c>
      <c r="R1208" s="227"/>
      <c r="S1208" s="228"/>
      <c r="T1208" s="231">
        <f t="shared" si="130"/>
        <v>33.443199593353256</v>
      </c>
      <c r="U1208" s="231"/>
      <c r="V1208" s="231"/>
      <c r="W1208" s="238"/>
    </row>
    <row r="1209" spans="1:23" s="174" customFormat="1" ht="15.75" hidden="1" customHeight="1">
      <c r="A1209" s="180" t="str">
        <f t="shared" si="129"/>
        <v>×</v>
      </c>
      <c r="B1209" s="165"/>
      <c r="E1209" s="244"/>
      <c r="F1209" s="244"/>
      <c r="G1209" s="232"/>
      <c r="H1209" s="232"/>
      <c r="I1209" s="232"/>
      <c r="J1209" s="232"/>
      <c r="K1209" s="233"/>
      <c r="L1209" s="233"/>
      <c r="M1209" s="233"/>
      <c r="N1209" s="221"/>
      <c r="O1209" s="221"/>
      <c r="P1209" s="221"/>
      <c r="Q1209" s="227">
        <f>SUM(K$1206:K1209)</f>
        <v>4.1000000238418579</v>
      </c>
      <c r="R1209" s="227"/>
      <c r="S1209" s="228"/>
      <c r="T1209" s="231">
        <f t="shared" si="130"/>
        <v>33.443199593353256</v>
      </c>
      <c r="U1209" s="231"/>
      <c r="V1209" s="231"/>
      <c r="W1209" s="238"/>
    </row>
    <row r="1210" spans="1:23" s="174" customFormat="1" ht="15.75" hidden="1" customHeight="1">
      <c r="A1210" s="180" t="str">
        <f t="shared" si="129"/>
        <v>×</v>
      </c>
      <c r="B1210" s="165"/>
      <c r="E1210" s="244"/>
      <c r="F1210" s="244"/>
      <c r="G1210" s="232"/>
      <c r="H1210" s="232"/>
      <c r="I1210" s="232"/>
      <c r="J1210" s="232"/>
      <c r="K1210" s="233"/>
      <c r="L1210" s="233"/>
      <c r="M1210" s="233"/>
      <c r="N1210" s="221"/>
      <c r="O1210" s="221"/>
      <c r="P1210" s="221"/>
      <c r="Q1210" s="227">
        <f>SUM(K$1206:K1210)</f>
        <v>4.1000000238418579</v>
      </c>
      <c r="R1210" s="227"/>
      <c r="S1210" s="228"/>
      <c r="T1210" s="231">
        <f t="shared" si="130"/>
        <v>33.443199593353256</v>
      </c>
      <c r="U1210" s="231"/>
      <c r="V1210" s="231"/>
      <c r="W1210" s="238"/>
    </row>
    <row r="1211" spans="1:23" s="174" customFormat="1" ht="15.75" hidden="1" customHeight="1">
      <c r="A1211" s="180" t="str">
        <f t="shared" si="129"/>
        <v>×</v>
      </c>
      <c r="B1211" s="165"/>
      <c r="E1211" s="244"/>
      <c r="F1211" s="244"/>
      <c r="G1211" s="232"/>
      <c r="H1211" s="232"/>
      <c r="I1211" s="232"/>
      <c r="J1211" s="232"/>
      <c r="K1211" s="233"/>
      <c r="L1211" s="233"/>
      <c r="M1211" s="233"/>
      <c r="N1211" s="221"/>
      <c r="O1211" s="221"/>
      <c r="P1211" s="221"/>
      <c r="Q1211" s="227">
        <f>SUM(K$1206:K1211)</f>
        <v>4.1000000238418579</v>
      </c>
      <c r="R1211" s="227"/>
      <c r="S1211" s="228"/>
      <c r="T1211" s="231">
        <f t="shared" si="130"/>
        <v>33.443199593353256</v>
      </c>
      <c r="U1211" s="231"/>
      <c r="V1211" s="231"/>
      <c r="W1211" s="238"/>
    </row>
    <row r="1212" spans="1:23" s="174" customFormat="1" ht="15.75" hidden="1" customHeight="1">
      <c r="A1212" s="180" t="str">
        <f t="shared" si="129"/>
        <v>×</v>
      </c>
      <c r="B1212" s="165"/>
      <c r="E1212" s="244"/>
      <c r="F1212" s="244"/>
      <c r="G1212" s="232"/>
      <c r="H1212" s="232"/>
      <c r="I1212" s="232"/>
      <c r="J1212" s="232"/>
      <c r="K1212" s="233"/>
      <c r="L1212" s="233"/>
      <c r="M1212" s="233"/>
      <c r="N1212" s="221"/>
      <c r="O1212" s="221"/>
      <c r="P1212" s="221"/>
      <c r="Q1212" s="227">
        <f>SUM(K$1206:K1212)</f>
        <v>4.1000000238418579</v>
      </c>
      <c r="R1212" s="227"/>
      <c r="S1212" s="228"/>
      <c r="T1212" s="231">
        <f t="shared" si="130"/>
        <v>33.443199593353256</v>
      </c>
      <c r="U1212" s="231"/>
      <c r="V1212" s="231"/>
      <c r="W1212" s="238"/>
    </row>
    <row r="1213" spans="1:23" s="174" customFormat="1" ht="15.75" hidden="1" customHeight="1">
      <c r="A1213" s="180" t="str">
        <f t="shared" si="129"/>
        <v>×</v>
      </c>
      <c r="B1213" s="165"/>
      <c r="E1213" s="244"/>
      <c r="F1213" s="244"/>
      <c r="G1213" s="232"/>
      <c r="H1213" s="232"/>
      <c r="I1213" s="232"/>
      <c r="J1213" s="232"/>
      <c r="K1213" s="233"/>
      <c r="L1213" s="233"/>
      <c r="M1213" s="233"/>
      <c r="N1213" s="221"/>
      <c r="O1213" s="221"/>
      <c r="P1213" s="221"/>
      <c r="Q1213" s="227">
        <f>SUM(K$1206:K1213)</f>
        <v>4.1000000238418579</v>
      </c>
      <c r="R1213" s="227"/>
      <c r="S1213" s="228"/>
      <c r="T1213" s="231">
        <f t="shared" si="130"/>
        <v>33.443199593353256</v>
      </c>
      <c r="U1213" s="231"/>
      <c r="V1213" s="231"/>
      <c r="W1213" s="238"/>
    </row>
    <row r="1214" spans="1:23" s="174" customFormat="1" ht="15.75" hidden="1" customHeight="1">
      <c r="A1214" s="180" t="str">
        <f t="shared" si="129"/>
        <v>×</v>
      </c>
      <c r="B1214" s="165"/>
      <c r="E1214" s="244"/>
      <c r="F1214" s="244"/>
      <c r="G1214" s="232"/>
      <c r="H1214" s="232"/>
      <c r="I1214" s="232"/>
      <c r="J1214" s="232"/>
      <c r="K1214" s="233"/>
      <c r="L1214" s="233"/>
      <c r="M1214" s="233"/>
      <c r="N1214" s="221"/>
      <c r="O1214" s="221"/>
      <c r="P1214" s="221"/>
      <c r="Q1214" s="227">
        <f>SUM(K$1206:K1214)</f>
        <v>4.1000000238418579</v>
      </c>
      <c r="R1214" s="227"/>
      <c r="S1214" s="228"/>
      <c r="T1214" s="231">
        <f t="shared" si="130"/>
        <v>33.443199593353256</v>
      </c>
      <c r="U1214" s="231"/>
      <c r="V1214" s="231"/>
      <c r="W1214" s="238"/>
    </row>
    <row r="1215" spans="1:23" s="174" customFormat="1" ht="15.75" hidden="1" customHeight="1">
      <c r="A1215" s="180" t="str">
        <f t="shared" si="129"/>
        <v>×</v>
      </c>
      <c r="B1215" s="165"/>
      <c r="E1215" s="244"/>
      <c r="F1215" s="244"/>
      <c r="G1215" s="232"/>
      <c r="H1215" s="232"/>
      <c r="I1215" s="232"/>
      <c r="J1215" s="232"/>
      <c r="K1215" s="233"/>
      <c r="L1215" s="233"/>
      <c r="M1215" s="233"/>
      <c r="N1215" s="221"/>
      <c r="O1215" s="221"/>
      <c r="P1215" s="221"/>
      <c r="Q1215" s="227">
        <f>SUM(K$1206:K1215)</f>
        <v>4.1000000238418579</v>
      </c>
      <c r="R1215" s="227"/>
      <c r="S1215" s="228"/>
      <c r="T1215" s="231">
        <f t="shared" si="130"/>
        <v>33.443199593353256</v>
      </c>
      <c r="U1215" s="231"/>
      <c r="V1215" s="231"/>
      <c r="W1215" s="238"/>
    </row>
    <row r="1216" spans="1:23" s="174" customFormat="1" ht="15.75" hidden="1" customHeight="1">
      <c r="A1216" s="180" t="str">
        <f t="shared" si="129"/>
        <v>×</v>
      </c>
      <c r="B1216" s="165"/>
      <c r="E1216" s="244"/>
      <c r="F1216" s="244"/>
      <c r="G1216" s="232"/>
      <c r="H1216" s="232"/>
      <c r="I1216" s="232"/>
      <c r="J1216" s="232"/>
      <c r="K1216" s="233"/>
      <c r="L1216" s="233"/>
      <c r="M1216" s="233"/>
      <c r="N1216" s="221"/>
      <c r="O1216" s="221"/>
      <c r="P1216" s="221"/>
      <c r="Q1216" s="227">
        <f>SUM(K$1206:K1216)</f>
        <v>4.1000000238418579</v>
      </c>
      <c r="R1216" s="227"/>
      <c r="S1216" s="228"/>
      <c r="T1216" s="231">
        <f t="shared" si="130"/>
        <v>33.443199593353256</v>
      </c>
      <c r="U1216" s="231"/>
      <c r="V1216" s="231"/>
      <c r="W1216" s="238"/>
    </row>
    <row r="1217" spans="1:39" s="174" customFormat="1" ht="15.75" hidden="1" customHeight="1">
      <c r="A1217" s="180" t="str">
        <f t="shared" si="129"/>
        <v>×</v>
      </c>
      <c r="B1217" s="165"/>
      <c r="E1217" s="244"/>
      <c r="F1217" s="244"/>
      <c r="G1217" s="232"/>
      <c r="H1217" s="232"/>
      <c r="I1217" s="232"/>
      <c r="J1217" s="232"/>
      <c r="K1217" s="233"/>
      <c r="L1217" s="233"/>
      <c r="M1217" s="233"/>
      <c r="N1217" s="221"/>
      <c r="O1217" s="221"/>
      <c r="P1217" s="221"/>
      <c r="Q1217" s="227">
        <f>SUM(K$1206:K1217)</f>
        <v>4.1000000238418579</v>
      </c>
      <c r="R1217" s="227"/>
      <c r="S1217" s="228"/>
      <c r="T1217" s="231">
        <f t="shared" si="130"/>
        <v>33.443199593353256</v>
      </c>
      <c r="U1217" s="231"/>
      <c r="V1217" s="231"/>
      <c r="W1217" s="238"/>
    </row>
    <row r="1218" spans="1:39" s="174" customFormat="1" ht="15.75" hidden="1" customHeight="1">
      <c r="A1218" s="180" t="str">
        <f t="shared" si="129"/>
        <v>×</v>
      </c>
      <c r="B1218" s="165"/>
      <c r="E1218" s="244"/>
      <c r="F1218" s="244"/>
      <c r="G1218" s="232"/>
      <c r="H1218" s="232"/>
      <c r="I1218" s="232"/>
      <c r="J1218" s="232"/>
      <c r="K1218" s="233"/>
      <c r="L1218" s="233"/>
      <c r="M1218" s="233"/>
      <c r="N1218" s="221"/>
      <c r="O1218" s="221"/>
      <c r="P1218" s="221"/>
      <c r="Q1218" s="227">
        <f>SUM(K$1206:K1218)</f>
        <v>4.1000000238418579</v>
      </c>
      <c r="R1218" s="227"/>
      <c r="S1218" s="228"/>
      <c r="T1218" s="231">
        <f t="shared" si="130"/>
        <v>33.443199593353256</v>
      </c>
      <c r="U1218" s="231"/>
      <c r="V1218" s="231"/>
      <c r="W1218" s="238"/>
    </row>
    <row r="1219" spans="1:39" s="174" customFormat="1" ht="15.75" hidden="1" customHeight="1">
      <c r="A1219" s="180" t="str">
        <f t="shared" si="129"/>
        <v>×</v>
      </c>
      <c r="B1219" s="165"/>
      <c r="E1219" s="244"/>
      <c r="F1219" s="244"/>
      <c r="G1219" s="232"/>
      <c r="H1219" s="232"/>
      <c r="I1219" s="232"/>
      <c r="J1219" s="232"/>
      <c r="K1219" s="233"/>
      <c r="L1219" s="233"/>
      <c r="M1219" s="233"/>
      <c r="N1219" s="221"/>
      <c r="O1219" s="221"/>
      <c r="P1219" s="221"/>
      <c r="Q1219" s="227">
        <f>SUM(K$1206:K1219)</f>
        <v>4.1000000238418579</v>
      </c>
      <c r="R1219" s="227"/>
      <c r="S1219" s="228"/>
      <c r="T1219" s="231">
        <f t="shared" si="130"/>
        <v>33.443199593353256</v>
      </c>
      <c r="U1219" s="231"/>
      <c r="V1219" s="231"/>
      <c r="W1219" s="238"/>
    </row>
    <row r="1220" spans="1:39" s="174" customFormat="1" ht="15.75" hidden="1" customHeight="1">
      <c r="A1220" s="180" t="str">
        <f t="shared" si="129"/>
        <v>×</v>
      </c>
      <c r="B1220" s="165"/>
      <c r="E1220" s="244"/>
      <c r="F1220" s="244"/>
      <c r="G1220" s="232"/>
      <c r="H1220" s="232"/>
      <c r="I1220" s="232"/>
      <c r="J1220" s="232"/>
      <c r="K1220" s="233"/>
      <c r="L1220" s="233"/>
      <c r="M1220" s="233"/>
      <c r="N1220" s="221"/>
      <c r="O1220" s="221"/>
      <c r="P1220" s="221"/>
      <c r="Q1220" s="227">
        <f>SUM(K$1206:K1220)</f>
        <v>4.1000000238418579</v>
      </c>
      <c r="R1220" s="227"/>
      <c r="S1220" s="228"/>
      <c r="T1220" s="231">
        <f t="shared" si="130"/>
        <v>33.443199593353256</v>
      </c>
      <c r="U1220" s="231"/>
      <c r="V1220" s="231"/>
      <c r="W1220" s="238"/>
    </row>
    <row r="1221" spans="1:39" s="174" customFormat="1" ht="15.75" hidden="1" customHeight="1">
      <c r="A1221" s="180" t="str">
        <f t="shared" si="129"/>
        <v>×</v>
      </c>
      <c r="B1221" s="165"/>
      <c r="E1221" s="253"/>
      <c r="F1221" s="253"/>
      <c r="G1221" s="234"/>
      <c r="H1221" s="234"/>
      <c r="I1221" s="234"/>
      <c r="J1221" s="234"/>
      <c r="K1221" s="235"/>
      <c r="L1221" s="235"/>
      <c r="M1221" s="235"/>
      <c r="N1221" s="242"/>
      <c r="O1221" s="242"/>
      <c r="P1221" s="242"/>
      <c r="Q1221" s="236">
        <f>SUM(K$1206:K1221)</f>
        <v>4.1000000238418579</v>
      </c>
      <c r="R1221" s="236"/>
      <c r="S1221" s="237"/>
      <c r="T1221" s="252">
        <f t="shared" si="130"/>
        <v>33.443199593353256</v>
      </c>
      <c r="U1221" s="252"/>
      <c r="V1221" s="252"/>
      <c r="W1221" s="533"/>
    </row>
    <row r="1222" spans="1:39" s="174" customFormat="1" ht="15.75" customHeight="1">
      <c r="B1222" s="165" t="s">
        <v>588</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9" t="s">
        <v>8</v>
      </c>
      <c r="E1225" s="299"/>
      <c r="F1225" s="245"/>
      <c r="G1225" s="245" t="s">
        <v>339</v>
      </c>
      <c r="H1225" s="245"/>
      <c r="I1225" s="245"/>
      <c r="J1225" s="301" t="s">
        <v>186</v>
      </c>
      <c r="K1225" s="301"/>
      <c r="L1225" s="301"/>
      <c r="M1225" s="245" t="s">
        <v>314</v>
      </c>
      <c r="N1225" s="258"/>
      <c r="O1225" s="258"/>
      <c r="P1225" s="245" t="s">
        <v>313</v>
      </c>
      <c r="Q1225" s="258"/>
      <c r="R1225" s="258"/>
      <c r="S1225" s="245" t="s">
        <v>312</v>
      </c>
      <c r="T1225" s="258"/>
      <c r="U1225" s="258"/>
      <c r="V1225" s="301" t="s">
        <v>311</v>
      </c>
      <c r="W1225" s="301"/>
      <c r="X1225" s="301"/>
      <c r="Y1225" s="245" t="s">
        <v>471</v>
      </c>
      <c r="Z1225" s="245"/>
      <c r="AA1225" s="258"/>
      <c r="AB1225" s="258"/>
      <c r="AC1225" s="258" t="s">
        <v>302</v>
      </c>
      <c r="AD1225" s="258"/>
      <c r="AE1225" s="258"/>
      <c r="AF1225" s="245" t="s">
        <v>315</v>
      </c>
      <c r="AG1225" s="245"/>
      <c r="AH1225" s="258"/>
      <c r="AI1225" s="259"/>
    </row>
    <row r="1226" spans="1:39" s="174" customFormat="1" ht="15.75" customHeight="1">
      <c r="D1226" s="300"/>
      <c r="E1226" s="300"/>
      <c r="F1226" s="246"/>
      <c r="G1226" s="246"/>
      <c r="H1226" s="246"/>
      <c r="I1226" s="246"/>
      <c r="J1226" s="452"/>
      <c r="K1226" s="452"/>
      <c r="L1226" s="452"/>
      <c r="M1226" s="260"/>
      <c r="N1226" s="260"/>
      <c r="O1226" s="260"/>
      <c r="P1226" s="260"/>
      <c r="Q1226" s="260"/>
      <c r="R1226" s="260"/>
      <c r="S1226" s="260"/>
      <c r="T1226" s="260"/>
      <c r="U1226" s="260"/>
      <c r="V1226" s="452"/>
      <c r="W1226" s="452"/>
      <c r="X1226" s="452"/>
      <c r="Y1226" s="260"/>
      <c r="Z1226" s="260"/>
      <c r="AA1226" s="260"/>
      <c r="AB1226" s="260"/>
      <c r="AC1226" s="260"/>
      <c r="AD1226" s="260"/>
      <c r="AE1226" s="260"/>
      <c r="AF1226" s="260"/>
      <c r="AG1226" s="260"/>
      <c r="AH1226" s="260"/>
      <c r="AI1226" s="261"/>
    </row>
    <row r="1227" spans="1:39" s="174" customFormat="1" ht="15.75" customHeight="1">
      <c r="A1227" s="180" t="str">
        <f>IF(J1227="","×","")</f>
        <v/>
      </c>
      <c r="B1227" s="165"/>
      <c r="D1227" s="247">
        <v>2</v>
      </c>
      <c r="E1227" s="247"/>
      <c r="F1227" s="223"/>
      <c r="G1227" s="223" t="s">
        <v>406</v>
      </c>
      <c r="H1227" s="223"/>
      <c r="I1227" s="223"/>
      <c r="J1227" s="224">
        <v>0.33000001311302185</v>
      </c>
      <c r="K1227" s="224"/>
      <c r="L1227" s="224"/>
      <c r="M1227" s="548">
        <v>0</v>
      </c>
      <c r="N1227" s="548"/>
      <c r="O1227" s="548"/>
      <c r="P1227" s="224">
        <v>29</v>
      </c>
      <c r="Q1227" s="224"/>
      <c r="R1227" s="224"/>
      <c r="S1227" s="224">
        <v>8</v>
      </c>
      <c r="T1227" s="224"/>
      <c r="U1227" s="224"/>
      <c r="V1227" s="409">
        <f>Q1221</f>
        <v>4.1000000238418579</v>
      </c>
      <c r="W1227" s="409"/>
      <c r="X1227" s="258"/>
      <c r="Y1227" s="225">
        <f>T1221</f>
        <v>33.443199593353256</v>
      </c>
      <c r="Z1227" s="225"/>
      <c r="AA1227" s="225"/>
      <c r="AB1227" s="225"/>
      <c r="AC1227" s="530">
        <f>TAN(RADIANS(45+P1227/2))^2</f>
        <v>2.8820600667199865</v>
      </c>
      <c r="AD1227" s="530"/>
      <c r="AE1227" s="530"/>
      <c r="AF1227" s="254">
        <f>ROUND(IF(G1227="粘性土",MIN((1+V1227/(2*杭先端径))*(Y1227+2*M1227),9*M1227),3*Y1227*AC1227),1)</f>
        <v>289.2</v>
      </c>
      <c r="AG1227" s="254"/>
      <c r="AH1227" s="254"/>
      <c r="AI1227" s="255"/>
    </row>
    <row r="1228" spans="1:39" s="174" customFormat="1" ht="15.75" customHeight="1">
      <c r="A1228" s="180" t="str">
        <f>A1227</f>
        <v/>
      </c>
      <c r="B1228" s="165"/>
      <c r="D1228" s="239"/>
      <c r="E1228" s="239"/>
      <c r="F1228" s="229"/>
      <c r="G1228" s="229"/>
      <c r="H1228" s="229"/>
      <c r="I1228" s="229"/>
      <c r="J1228" s="221"/>
      <c r="K1228" s="221"/>
      <c r="L1228" s="221"/>
      <c r="M1228" s="222"/>
      <c r="N1228" s="222"/>
      <c r="O1228" s="222"/>
      <c r="P1228" s="221"/>
      <c r="Q1228" s="221"/>
      <c r="R1228" s="221"/>
      <c r="S1228" s="221">
        <v>8</v>
      </c>
      <c r="T1228" s="221"/>
      <c r="U1228" s="221"/>
      <c r="V1228" s="220">
        <f>J1227+V1227</f>
        <v>4.4300000369548798</v>
      </c>
      <c r="W1228" s="220"/>
      <c r="X1228" s="220"/>
      <c r="Y1228" s="231">
        <f>Y1227+J1227*S1228</f>
        <v>36.083199698257431</v>
      </c>
      <c r="Z1228" s="231"/>
      <c r="AA1228" s="231"/>
      <c r="AB1228" s="231"/>
      <c r="AC1228" s="217"/>
      <c r="AD1228" s="217"/>
      <c r="AE1228" s="217"/>
      <c r="AF1228" s="256">
        <f>ROUND(IF(G1227="粘性土",MIN((1+V1228/(2*杭先端径))*(Y1228+2*M1227),9*M1227),3*Y1228*AC1227),1)</f>
        <v>312</v>
      </c>
      <c r="AG1228" s="256"/>
      <c r="AH1228" s="256"/>
      <c r="AI1228" s="257"/>
    </row>
    <row r="1229" spans="1:39" s="174" customFormat="1" ht="15.75" customHeight="1">
      <c r="A1229" s="180" t="str">
        <f>IF(J1229="","×","")</f>
        <v/>
      </c>
      <c r="B1229" s="165"/>
      <c r="D1229" s="239">
        <v>3</v>
      </c>
      <c r="E1229" s="239"/>
      <c r="F1229" s="229"/>
      <c r="G1229" s="229" t="s">
        <v>463</v>
      </c>
      <c r="H1229" s="229"/>
      <c r="I1229" s="229"/>
      <c r="J1229" s="221">
        <v>1.5</v>
      </c>
      <c r="K1229" s="221"/>
      <c r="L1229" s="221"/>
      <c r="M1229" s="222">
        <v>14.399999618530273</v>
      </c>
      <c r="N1229" s="222"/>
      <c r="O1229" s="222"/>
      <c r="P1229" s="221">
        <v>0</v>
      </c>
      <c r="Q1229" s="221"/>
      <c r="R1229" s="221"/>
      <c r="S1229" s="221">
        <v>6</v>
      </c>
      <c r="T1229" s="221"/>
      <c r="U1229" s="221"/>
      <c r="V1229" s="220">
        <f>V1228</f>
        <v>4.4300000369548798</v>
      </c>
      <c r="W1229" s="220"/>
      <c r="X1229" s="230"/>
      <c r="Y1229" s="231">
        <f>Y1228</f>
        <v>36.083199698257431</v>
      </c>
      <c r="Z1229" s="231"/>
      <c r="AA1229" s="231"/>
      <c r="AB1229" s="231"/>
      <c r="AC1229" s="217">
        <f>TAN(RADIANS(45+P1229/2))^2</f>
        <v>0.99999999999999978</v>
      </c>
      <c r="AD1229" s="217"/>
      <c r="AE1229" s="217"/>
      <c r="AF1229" s="218">
        <f>ROUND(IF(G1229="粘性土",MIN((1+V1229/(2*杭先端径))*(Y1229+2*M1229),9*M1229),3*Y1229*AC1229),1)</f>
        <v>129.6</v>
      </c>
      <c r="AG1229" s="218"/>
      <c r="AH1229" s="218"/>
      <c r="AI1229" s="219"/>
    </row>
    <row r="1230" spans="1:39" s="174" customFormat="1" ht="15.75" customHeight="1">
      <c r="A1230" s="180" t="str">
        <f>A1229</f>
        <v/>
      </c>
      <c r="B1230" s="165"/>
      <c r="D1230" s="239"/>
      <c r="E1230" s="239"/>
      <c r="F1230" s="229"/>
      <c r="G1230" s="229"/>
      <c r="H1230" s="229"/>
      <c r="I1230" s="229"/>
      <c r="J1230" s="221"/>
      <c r="K1230" s="221"/>
      <c r="L1230" s="221"/>
      <c r="M1230" s="222"/>
      <c r="N1230" s="222"/>
      <c r="O1230" s="222"/>
      <c r="P1230" s="221"/>
      <c r="Q1230" s="221"/>
      <c r="R1230" s="221"/>
      <c r="S1230" s="221">
        <v>6</v>
      </c>
      <c r="T1230" s="221"/>
      <c r="U1230" s="221"/>
      <c r="V1230" s="220">
        <f>J1229+V1229</f>
        <v>5.9300000369548798</v>
      </c>
      <c r="W1230" s="220"/>
      <c r="X1230" s="220"/>
      <c r="Y1230" s="231">
        <f>Y1229+J1229*S1230</f>
        <v>45.083199698257431</v>
      </c>
      <c r="Z1230" s="231"/>
      <c r="AA1230" s="231"/>
      <c r="AB1230" s="231"/>
      <c r="AC1230" s="217"/>
      <c r="AD1230" s="217"/>
      <c r="AE1230" s="217"/>
      <c r="AF1230" s="218">
        <f>ROUND(IF(G1229="粘性土",MIN((1+V1230/(2*杭先端径))*(Y1230+2*M1229),9*M1229),3*Y1230*AC1229),1)</f>
        <v>129.6</v>
      </c>
      <c r="AG1230" s="218"/>
      <c r="AH1230" s="218"/>
      <c r="AI1230" s="219"/>
    </row>
    <row r="1231" spans="1:39" s="174" customFormat="1" ht="15.75" customHeight="1">
      <c r="A1231" s="180" t="str">
        <f>IF(J1231="","×","")</f>
        <v/>
      </c>
      <c r="B1231" s="165"/>
      <c r="D1231" s="239">
        <v>4</v>
      </c>
      <c r="E1231" s="239"/>
      <c r="F1231" s="229"/>
      <c r="G1231" s="229" t="s">
        <v>463</v>
      </c>
      <c r="H1231" s="229"/>
      <c r="I1231" s="229"/>
      <c r="J1231" s="221">
        <v>6.5500001907348633</v>
      </c>
      <c r="K1231" s="221"/>
      <c r="L1231" s="221"/>
      <c r="M1231" s="222">
        <v>32.400001525878906</v>
      </c>
      <c r="N1231" s="222"/>
      <c r="O1231" s="222"/>
      <c r="P1231" s="221">
        <v>0</v>
      </c>
      <c r="Q1231" s="221"/>
      <c r="R1231" s="221"/>
      <c r="S1231" s="221">
        <v>6</v>
      </c>
      <c r="T1231" s="221"/>
      <c r="U1231" s="221"/>
      <c r="V1231" s="220">
        <f>V1230</f>
        <v>5.9300000369548798</v>
      </c>
      <c r="W1231" s="220"/>
      <c r="X1231" s="230"/>
      <c r="Y1231" s="231">
        <f>Y1230</f>
        <v>45.083199698257431</v>
      </c>
      <c r="Z1231" s="231"/>
      <c r="AA1231" s="231"/>
      <c r="AB1231" s="231"/>
      <c r="AC1231" s="217">
        <f>TAN(RADIANS(45+P1231/2))^2</f>
        <v>0.99999999999999978</v>
      </c>
      <c r="AD1231" s="217"/>
      <c r="AE1231" s="217"/>
      <c r="AF1231" s="218">
        <f>ROUND(IF(G1231="粘性土",MIN((1+V1231/(2*杭先端径))*(Y1231+2*M1231),9*M1231),3*Y1231*AC1231),1)</f>
        <v>291.60000000000002</v>
      </c>
      <c r="AG1231" s="218"/>
      <c r="AH1231" s="218"/>
      <c r="AI1231" s="219"/>
    </row>
    <row r="1232" spans="1:39" s="174" customFormat="1" ht="15.75" customHeight="1">
      <c r="A1232" s="180" t="str">
        <f>A1231</f>
        <v/>
      </c>
      <c r="B1232" s="165"/>
      <c r="D1232" s="239"/>
      <c r="E1232" s="239"/>
      <c r="F1232" s="229"/>
      <c r="G1232" s="229"/>
      <c r="H1232" s="229"/>
      <c r="I1232" s="229"/>
      <c r="J1232" s="221"/>
      <c r="K1232" s="221"/>
      <c r="L1232" s="221"/>
      <c r="M1232" s="222"/>
      <c r="N1232" s="222"/>
      <c r="O1232" s="222"/>
      <c r="P1232" s="221"/>
      <c r="Q1232" s="221"/>
      <c r="R1232" s="221"/>
      <c r="S1232" s="221">
        <v>6</v>
      </c>
      <c r="T1232" s="221"/>
      <c r="U1232" s="221"/>
      <c r="V1232" s="220">
        <f>J1231+V1231</f>
        <v>12.480000227689743</v>
      </c>
      <c r="W1232" s="220"/>
      <c r="X1232" s="220"/>
      <c r="Y1232" s="231">
        <f>Y1231+J1231*S1232</f>
        <v>84.383200842666611</v>
      </c>
      <c r="Z1232" s="231"/>
      <c r="AA1232" s="231"/>
      <c r="AB1232" s="231"/>
      <c r="AC1232" s="217"/>
      <c r="AD1232" s="217"/>
      <c r="AE1232" s="217"/>
      <c r="AF1232" s="218">
        <f>ROUND(IF(G1231="粘性土",MIN((1+V1232/(2*杭先端径))*(Y1232+2*M1231),9*M1231),3*Y1232*AC1231),1)</f>
        <v>291.60000000000002</v>
      </c>
      <c r="AG1232" s="218"/>
      <c r="AH1232" s="218"/>
      <c r="AI1232" s="219"/>
    </row>
    <row r="1233" spans="1:35" s="174" customFormat="1" ht="15.75" customHeight="1">
      <c r="A1233" s="180" t="str">
        <f>IF(J1233="","×","")</f>
        <v/>
      </c>
      <c r="B1233" s="165"/>
      <c r="D1233" s="239">
        <v>5</v>
      </c>
      <c r="E1233" s="239"/>
      <c r="F1233" s="229"/>
      <c r="G1233" s="229" t="s">
        <v>463</v>
      </c>
      <c r="H1233" s="229"/>
      <c r="I1233" s="229"/>
      <c r="J1233" s="221">
        <v>3.4500000476837158</v>
      </c>
      <c r="K1233" s="221"/>
      <c r="L1233" s="221"/>
      <c r="M1233" s="222">
        <v>53.099998474121094</v>
      </c>
      <c r="N1233" s="222"/>
      <c r="O1233" s="222"/>
      <c r="P1233" s="221">
        <v>0</v>
      </c>
      <c r="Q1233" s="221"/>
      <c r="R1233" s="221"/>
      <c r="S1233" s="221">
        <v>6</v>
      </c>
      <c r="T1233" s="221"/>
      <c r="U1233" s="221"/>
      <c r="V1233" s="220">
        <f>V1232</f>
        <v>12.480000227689743</v>
      </c>
      <c r="W1233" s="220"/>
      <c r="X1233" s="230"/>
      <c r="Y1233" s="231">
        <f>Y1232</f>
        <v>84.383200842666611</v>
      </c>
      <c r="Z1233" s="231"/>
      <c r="AA1233" s="231"/>
      <c r="AB1233" s="231"/>
      <c r="AC1233" s="217">
        <f>TAN(RADIANS(45+P1233/2))^2</f>
        <v>0.99999999999999978</v>
      </c>
      <c r="AD1233" s="217"/>
      <c r="AE1233" s="217"/>
      <c r="AF1233" s="218">
        <f>ROUND(IF(G1233="粘性土",MIN((1+V1233/(2*杭先端径))*(Y1233+2*M1233),9*M1233),3*Y1233*AC1233),1)</f>
        <v>477.9</v>
      </c>
      <c r="AG1233" s="218"/>
      <c r="AH1233" s="218"/>
      <c r="AI1233" s="219"/>
    </row>
    <row r="1234" spans="1:35" s="174" customFormat="1" ht="15.75" customHeight="1">
      <c r="A1234" s="180" t="str">
        <f>A1233</f>
        <v/>
      </c>
      <c r="B1234" s="165"/>
      <c r="D1234" s="239"/>
      <c r="E1234" s="239"/>
      <c r="F1234" s="229"/>
      <c r="G1234" s="229"/>
      <c r="H1234" s="229"/>
      <c r="I1234" s="229"/>
      <c r="J1234" s="221"/>
      <c r="K1234" s="221"/>
      <c r="L1234" s="221"/>
      <c r="M1234" s="222"/>
      <c r="N1234" s="222"/>
      <c r="O1234" s="222"/>
      <c r="P1234" s="221"/>
      <c r="Q1234" s="221"/>
      <c r="R1234" s="221"/>
      <c r="S1234" s="221">
        <v>6</v>
      </c>
      <c r="T1234" s="221"/>
      <c r="U1234" s="221"/>
      <c r="V1234" s="220">
        <f>J1233+V1233</f>
        <v>15.930000275373459</v>
      </c>
      <c r="W1234" s="220"/>
      <c r="X1234" s="220"/>
      <c r="Y1234" s="231">
        <f>Y1233+J1233*S1234</f>
        <v>105.08320112876891</v>
      </c>
      <c r="Z1234" s="231"/>
      <c r="AA1234" s="231"/>
      <c r="AB1234" s="231"/>
      <c r="AC1234" s="217"/>
      <c r="AD1234" s="217"/>
      <c r="AE1234" s="217"/>
      <c r="AF1234" s="218">
        <f>ROUND(IF(G1233="粘性土",MIN((1+V1234/(2*杭先端径))*(Y1234+2*M1233),9*M1233),3*Y1234*AC1233),1)</f>
        <v>477.9</v>
      </c>
      <c r="AG1234" s="218"/>
      <c r="AH1234" s="218"/>
      <c r="AI1234" s="219"/>
    </row>
    <row r="1235" spans="1:35" s="174" customFormat="1" ht="15.75" customHeight="1">
      <c r="A1235" s="180" t="str">
        <f>IF(J1235="","×","")</f>
        <v/>
      </c>
      <c r="B1235" s="165"/>
      <c r="D1235" s="239">
        <v>6</v>
      </c>
      <c r="E1235" s="239"/>
      <c r="F1235" s="229"/>
      <c r="G1235" s="229" t="s">
        <v>463</v>
      </c>
      <c r="H1235" s="229"/>
      <c r="I1235" s="229"/>
      <c r="J1235" s="221">
        <v>2.3499999046325684</v>
      </c>
      <c r="K1235" s="221"/>
      <c r="L1235" s="221"/>
      <c r="M1235" s="222">
        <v>86.300003051757812</v>
      </c>
      <c r="N1235" s="222"/>
      <c r="O1235" s="222"/>
      <c r="P1235" s="221">
        <v>0</v>
      </c>
      <c r="Q1235" s="221"/>
      <c r="R1235" s="221"/>
      <c r="S1235" s="221">
        <v>6</v>
      </c>
      <c r="T1235" s="221"/>
      <c r="U1235" s="221"/>
      <c r="V1235" s="220">
        <f>V1234</f>
        <v>15.930000275373459</v>
      </c>
      <c r="W1235" s="220"/>
      <c r="X1235" s="230"/>
      <c r="Y1235" s="231">
        <f>Y1234</f>
        <v>105.08320112876891</v>
      </c>
      <c r="Z1235" s="231"/>
      <c r="AA1235" s="231"/>
      <c r="AB1235" s="231"/>
      <c r="AC1235" s="217">
        <f>TAN(RADIANS(45+P1235/2))^2</f>
        <v>0.99999999999999978</v>
      </c>
      <c r="AD1235" s="217"/>
      <c r="AE1235" s="217"/>
      <c r="AF1235" s="218">
        <f>ROUND(IF(G1235="粘性土",MIN((1+V1235/(2*杭先端径))*(Y1235+2*M1235),9*M1235),3*Y1235*AC1235),1)</f>
        <v>776.7</v>
      </c>
      <c r="AG1235" s="218"/>
      <c r="AH1235" s="218"/>
      <c r="AI1235" s="219"/>
    </row>
    <row r="1236" spans="1:35" s="174" customFormat="1" ht="15.75" customHeight="1">
      <c r="A1236" s="180" t="str">
        <f>A1235</f>
        <v/>
      </c>
      <c r="B1236" s="165"/>
      <c r="D1236" s="239"/>
      <c r="E1236" s="239"/>
      <c r="F1236" s="229"/>
      <c r="G1236" s="229"/>
      <c r="H1236" s="229"/>
      <c r="I1236" s="229"/>
      <c r="J1236" s="221"/>
      <c r="K1236" s="221"/>
      <c r="L1236" s="221"/>
      <c r="M1236" s="222"/>
      <c r="N1236" s="222"/>
      <c r="O1236" s="222"/>
      <c r="P1236" s="221"/>
      <c r="Q1236" s="221"/>
      <c r="R1236" s="221"/>
      <c r="S1236" s="221">
        <v>6</v>
      </c>
      <c r="T1236" s="221"/>
      <c r="U1236" s="221"/>
      <c r="V1236" s="220">
        <f>J1235+V1235</f>
        <v>18.280000180006027</v>
      </c>
      <c r="W1236" s="220"/>
      <c r="X1236" s="220"/>
      <c r="Y1236" s="231">
        <f>Y1235+J1235*S1236</f>
        <v>119.18320055656432</v>
      </c>
      <c r="Z1236" s="231"/>
      <c r="AA1236" s="231"/>
      <c r="AB1236" s="231"/>
      <c r="AC1236" s="217"/>
      <c r="AD1236" s="217"/>
      <c r="AE1236" s="217"/>
      <c r="AF1236" s="218">
        <f>ROUND(IF(G1235="粘性土",MIN((1+V1236/(2*杭先端径))*(Y1236+2*M1235),9*M1235),3*Y1236*AC1235),1)</f>
        <v>776.7</v>
      </c>
      <c r="AG1236" s="218"/>
      <c r="AH1236" s="218"/>
      <c r="AI1236" s="219"/>
    </row>
    <row r="1237" spans="1:35" s="174" customFormat="1" ht="15.75" customHeight="1">
      <c r="A1237" s="180" t="str">
        <f>IF(J1237="","×","")</f>
        <v/>
      </c>
      <c r="B1237" s="165"/>
      <c r="D1237" s="239">
        <v>7</v>
      </c>
      <c r="E1237" s="239"/>
      <c r="F1237" s="229"/>
      <c r="G1237" s="229" t="s">
        <v>406</v>
      </c>
      <c r="H1237" s="229"/>
      <c r="I1237" s="229"/>
      <c r="J1237" s="221">
        <v>8.6000003814697266</v>
      </c>
      <c r="K1237" s="221"/>
      <c r="L1237" s="221"/>
      <c r="M1237" s="222">
        <v>0</v>
      </c>
      <c r="N1237" s="222"/>
      <c r="O1237" s="222"/>
      <c r="P1237" s="221">
        <v>34</v>
      </c>
      <c r="Q1237" s="221"/>
      <c r="R1237" s="221"/>
      <c r="S1237" s="221">
        <v>8</v>
      </c>
      <c r="T1237" s="221"/>
      <c r="U1237" s="221"/>
      <c r="V1237" s="220">
        <f>V1236</f>
        <v>18.280000180006027</v>
      </c>
      <c r="W1237" s="220"/>
      <c r="X1237" s="230"/>
      <c r="Y1237" s="231">
        <f>Y1236</f>
        <v>119.18320055656432</v>
      </c>
      <c r="Z1237" s="231"/>
      <c r="AA1237" s="231"/>
      <c r="AB1237" s="231"/>
      <c r="AC1237" s="217">
        <f>TAN(RADIANS(45+P1237/2))^2</f>
        <v>3.5371320374541071</v>
      </c>
      <c r="AD1237" s="217"/>
      <c r="AE1237" s="217"/>
      <c r="AF1237" s="218">
        <f>ROUND(IF(G1237="粘性土",MIN((1+V1237/(2*杭先端径))*(Y1237+2*M1237),9*M1237),3*Y1237*AC1237),1)</f>
        <v>1264.7</v>
      </c>
      <c r="AG1237" s="218"/>
      <c r="AH1237" s="218"/>
      <c r="AI1237" s="219"/>
    </row>
    <row r="1238" spans="1:35" s="174" customFormat="1" ht="15.75" customHeight="1">
      <c r="A1238" s="180" t="str">
        <f>A1237</f>
        <v/>
      </c>
      <c r="B1238" s="165"/>
      <c r="D1238" s="239"/>
      <c r="E1238" s="239"/>
      <c r="F1238" s="229"/>
      <c r="G1238" s="229"/>
      <c r="H1238" s="229"/>
      <c r="I1238" s="229"/>
      <c r="J1238" s="221"/>
      <c r="K1238" s="221"/>
      <c r="L1238" s="221"/>
      <c r="M1238" s="222"/>
      <c r="N1238" s="222"/>
      <c r="O1238" s="222"/>
      <c r="P1238" s="221"/>
      <c r="Q1238" s="221"/>
      <c r="R1238" s="221"/>
      <c r="S1238" s="221">
        <v>8</v>
      </c>
      <c r="T1238" s="221"/>
      <c r="U1238" s="221"/>
      <c r="V1238" s="220">
        <f>J1237+V1237</f>
        <v>26.880000561475754</v>
      </c>
      <c r="W1238" s="220"/>
      <c r="X1238" s="220"/>
      <c r="Y1238" s="231">
        <f>Y1237+J1237*S1238</f>
        <v>187.98320360832213</v>
      </c>
      <c r="Z1238" s="231"/>
      <c r="AA1238" s="231"/>
      <c r="AB1238" s="231"/>
      <c r="AC1238" s="217"/>
      <c r="AD1238" s="217"/>
      <c r="AE1238" s="217"/>
      <c r="AF1238" s="218">
        <f>ROUND(IF(G1237="粘性土",MIN((1+V1238/(2*杭先端径))*(Y1238+2*M1237),9*M1237),3*Y1238*AC1237),1)</f>
        <v>1994.8</v>
      </c>
      <c r="AG1238" s="218"/>
      <c r="AH1238" s="218"/>
      <c r="AI1238" s="219"/>
    </row>
    <row r="1239" spans="1:35" s="174" customFormat="1" ht="15.75" customHeight="1">
      <c r="A1239" s="180" t="str">
        <f>IF(J1239="","×","")</f>
        <v/>
      </c>
      <c r="B1239" s="165"/>
      <c r="D1239" s="239">
        <v>8</v>
      </c>
      <c r="E1239" s="239"/>
      <c r="F1239" s="229"/>
      <c r="G1239" s="229" t="s">
        <v>463</v>
      </c>
      <c r="H1239" s="229"/>
      <c r="I1239" s="229"/>
      <c r="J1239" s="221">
        <v>2.2000000476837158</v>
      </c>
      <c r="K1239" s="221"/>
      <c r="L1239" s="221"/>
      <c r="M1239" s="222">
        <v>84.699996948242188</v>
      </c>
      <c r="N1239" s="222"/>
      <c r="O1239" s="222"/>
      <c r="P1239" s="221">
        <v>0</v>
      </c>
      <c r="Q1239" s="221"/>
      <c r="R1239" s="221"/>
      <c r="S1239" s="221">
        <v>6</v>
      </c>
      <c r="T1239" s="221"/>
      <c r="U1239" s="221"/>
      <c r="V1239" s="220">
        <f>V1238</f>
        <v>26.880000561475754</v>
      </c>
      <c r="W1239" s="220"/>
      <c r="X1239" s="230"/>
      <c r="Y1239" s="231">
        <f>Y1238</f>
        <v>187.98320360832213</v>
      </c>
      <c r="Z1239" s="231"/>
      <c r="AA1239" s="231"/>
      <c r="AB1239" s="231"/>
      <c r="AC1239" s="217">
        <f>TAN(RADIANS(45+P1239/2))^2</f>
        <v>0.99999999999999978</v>
      </c>
      <c r="AD1239" s="217"/>
      <c r="AE1239" s="217"/>
      <c r="AF1239" s="218">
        <f>ROUND(IF(G1239="粘性土",MIN((1+V1239/(2*杭先端径))*(Y1239+2*M1239),9*M1239),3*Y1239*AC1239),1)</f>
        <v>762.3</v>
      </c>
      <c r="AG1239" s="218"/>
      <c r="AH1239" s="218"/>
      <c r="AI1239" s="219"/>
    </row>
    <row r="1240" spans="1:35" s="174" customFormat="1" ht="15.75" customHeight="1">
      <c r="A1240" s="180" t="str">
        <f>A1239</f>
        <v/>
      </c>
      <c r="B1240" s="165"/>
      <c r="D1240" s="239"/>
      <c r="E1240" s="239"/>
      <c r="F1240" s="229"/>
      <c r="G1240" s="229"/>
      <c r="H1240" s="229"/>
      <c r="I1240" s="229"/>
      <c r="J1240" s="221"/>
      <c r="K1240" s="221"/>
      <c r="L1240" s="221"/>
      <c r="M1240" s="222"/>
      <c r="N1240" s="222"/>
      <c r="O1240" s="222"/>
      <c r="P1240" s="221"/>
      <c r="Q1240" s="221"/>
      <c r="R1240" s="221"/>
      <c r="S1240" s="221">
        <v>6</v>
      </c>
      <c r="T1240" s="221"/>
      <c r="U1240" s="221"/>
      <c r="V1240" s="220">
        <f>J1239+V1239</f>
        <v>29.08000060915947</v>
      </c>
      <c r="W1240" s="220"/>
      <c r="X1240" s="220"/>
      <c r="Y1240" s="231">
        <f>Y1239+J1239*S1240</f>
        <v>201.18320389442442</v>
      </c>
      <c r="Z1240" s="231"/>
      <c r="AA1240" s="231"/>
      <c r="AB1240" s="231"/>
      <c r="AC1240" s="217"/>
      <c r="AD1240" s="217"/>
      <c r="AE1240" s="217"/>
      <c r="AF1240" s="218">
        <f>ROUND(IF(G1239="粘性土",MIN((1+V1240/(2*杭先端径))*(Y1240+2*M1239),9*M1239),3*Y1240*AC1239),1)</f>
        <v>762.3</v>
      </c>
      <c r="AG1240" s="218"/>
      <c r="AH1240" s="218"/>
      <c r="AI1240" s="219"/>
    </row>
    <row r="1241" spans="1:35" s="174" customFormat="1" ht="15.75" customHeight="1">
      <c r="A1241" s="180" t="str">
        <f>IF(J1241="","×","")</f>
        <v/>
      </c>
      <c r="B1241" s="165"/>
      <c r="D1241" s="239">
        <v>9</v>
      </c>
      <c r="E1241" s="239"/>
      <c r="F1241" s="229"/>
      <c r="G1241" s="229" t="s">
        <v>406</v>
      </c>
      <c r="H1241" s="229"/>
      <c r="I1241" s="229"/>
      <c r="J1241" s="221">
        <v>1.5</v>
      </c>
      <c r="K1241" s="221"/>
      <c r="L1241" s="221"/>
      <c r="M1241" s="222">
        <v>0</v>
      </c>
      <c r="N1241" s="222"/>
      <c r="O1241" s="222"/>
      <c r="P1241" s="221">
        <v>31</v>
      </c>
      <c r="Q1241" s="221"/>
      <c r="R1241" s="221"/>
      <c r="S1241" s="221">
        <v>8</v>
      </c>
      <c r="T1241" s="221"/>
      <c r="U1241" s="221"/>
      <c r="V1241" s="220">
        <f>V1240</f>
        <v>29.08000060915947</v>
      </c>
      <c r="W1241" s="220"/>
      <c r="X1241" s="230"/>
      <c r="Y1241" s="231">
        <f>Y1240</f>
        <v>201.18320389442442</v>
      </c>
      <c r="Z1241" s="231"/>
      <c r="AA1241" s="231"/>
      <c r="AB1241" s="231"/>
      <c r="AC1241" s="217">
        <f>TAN(RADIANS(45+P1241/2))^2</f>
        <v>3.1240350974544246</v>
      </c>
      <c r="AD1241" s="217"/>
      <c r="AE1241" s="217"/>
      <c r="AF1241" s="218">
        <f>ROUND(IF(G1241="粘性土",MIN((1+V1241/(2*杭先端径))*(Y1241+2*M1241),9*M1241),3*Y1241*AC1241),1)</f>
        <v>1885.5</v>
      </c>
      <c r="AG1241" s="218"/>
      <c r="AH1241" s="218"/>
      <c r="AI1241" s="219"/>
    </row>
    <row r="1242" spans="1:35" s="174" customFormat="1" ht="15.75" customHeight="1">
      <c r="A1242" s="180" t="str">
        <f>A1241</f>
        <v/>
      </c>
      <c r="B1242" s="165"/>
      <c r="D1242" s="239"/>
      <c r="E1242" s="239"/>
      <c r="F1242" s="229"/>
      <c r="G1242" s="229"/>
      <c r="H1242" s="229"/>
      <c r="I1242" s="229"/>
      <c r="J1242" s="221"/>
      <c r="K1242" s="221"/>
      <c r="L1242" s="221"/>
      <c r="M1242" s="222"/>
      <c r="N1242" s="222"/>
      <c r="O1242" s="222"/>
      <c r="P1242" s="221"/>
      <c r="Q1242" s="221"/>
      <c r="R1242" s="221"/>
      <c r="S1242" s="221">
        <v>8</v>
      </c>
      <c r="T1242" s="221"/>
      <c r="U1242" s="221"/>
      <c r="V1242" s="220">
        <f>J1241+V1241</f>
        <v>30.58000060915947</v>
      </c>
      <c r="W1242" s="220"/>
      <c r="X1242" s="220"/>
      <c r="Y1242" s="231">
        <f>Y1241+J1241*S1242</f>
        <v>213.18320389442442</v>
      </c>
      <c r="Z1242" s="231"/>
      <c r="AA1242" s="231"/>
      <c r="AB1242" s="231"/>
      <c r="AC1242" s="217"/>
      <c r="AD1242" s="217"/>
      <c r="AE1242" s="217"/>
      <c r="AF1242" s="218">
        <f>ROUND(IF(G1241="粘性土",MIN((1+V1242/(2*杭先端径))*(Y1242+2*M1241),9*M1241),3*Y1242*AC1241),1)</f>
        <v>1998</v>
      </c>
      <c r="AG1242" s="218"/>
      <c r="AH1242" s="218"/>
      <c r="AI1242" s="219"/>
    </row>
    <row r="1243" spans="1:35" s="174" customFormat="1" ht="15.75" customHeight="1">
      <c r="A1243" s="180" t="str">
        <f>IF(J1243="","×","")</f>
        <v/>
      </c>
      <c r="B1243" s="165"/>
      <c r="D1243" s="239">
        <v>10</v>
      </c>
      <c r="E1243" s="239"/>
      <c r="F1243" s="229"/>
      <c r="G1243" s="229" t="s">
        <v>463</v>
      </c>
      <c r="H1243" s="229"/>
      <c r="I1243" s="229"/>
      <c r="J1243" s="221">
        <v>3.8499999046325684</v>
      </c>
      <c r="K1243" s="221"/>
      <c r="L1243" s="221"/>
      <c r="M1243" s="222">
        <v>85.900001525878906</v>
      </c>
      <c r="N1243" s="222"/>
      <c r="O1243" s="222"/>
      <c r="P1243" s="221">
        <v>0</v>
      </c>
      <c r="Q1243" s="221"/>
      <c r="R1243" s="221"/>
      <c r="S1243" s="221">
        <v>6</v>
      </c>
      <c r="T1243" s="221"/>
      <c r="U1243" s="221"/>
      <c r="V1243" s="220">
        <f>V1242</f>
        <v>30.58000060915947</v>
      </c>
      <c r="W1243" s="220"/>
      <c r="X1243" s="230"/>
      <c r="Y1243" s="231">
        <f>Y1242</f>
        <v>213.18320389442442</v>
      </c>
      <c r="Z1243" s="231"/>
      <c r="AA1243" s="231"/>
      <c r="AB1243" s="231"/>
      <c r="AC1243" s="217">
        <f>TAN(RADIANS(45+P1243/2))^2</f>
        <v>0.99999999999999978</v>
      </c>
      <c r="AD1243" s="217"/>
      <c r="AE1243" s="217"/>
      <c r="AF1243" s="218">
        <f>ROUND(IF(G1243="粘性土",MIN((1+V1243/(2*杭先端径))*(Y1243+2*M1243),9*M1243),3*Y1243*AC1243),1)</f>
        <v>773.1</v>
      </c>
      <c r="AG1243" s="218"/>
      <c r="AH1243" s="218"/>
      <c r="AI1243" s="219"/>
    </row>
    <row r="1244" spans="1:35" s="174" customFormat="1" ht="15.75" customHeight="1">
      <c r="A1244" s="180" t="str">
        <f>A1243</f>
        <v/>
      </c>
      <c r="B1244" s="165"/>
      <c r="D1244" s="239"/>
      <c r="E1244" s="239"/>
      <c r="F1244" s="229"/>
      <c r="G1244" s="229"/>
      <c r="H1244" s="229"/>
      <c r="I1244" s="229"/>
      <c r="J1244" s="221"/>
      <c r="K1244" s="221"/>
      <c r="L1244" s="221"/>
      <c r="M1244" s="222"/>
      <c r="N1244" s="222"/>
      <c r="O1244" s="222"/>
      <c r="P1244" s="221"/>
      <c r="Q1244" s="221"/>
      <c r="R1244" s="221"/>
      <c r="S1244" s="221">
        <v>6</v>
      </c>
      <c r="T1244" s="221"/>
      <c r="U1244" s="221"/>
      <c r="V1244" s="220">
        <f>J1243+V1243</f>
        <v>34.430000513792038</v>
      </c>
      <c r="W1244" s="220"/>
      <c r="X1244" s="220"/>
      <c r="Y1244" s="231">
        <f>Y1243+J1243*S1244</f>
        <v>236.28320332221983</v>
      </c>
      <c r="Z1244" s="231"/>
      <c r="AA1244" s="231"/>
      <c r="AB1244" s="231"/>
      <c r="AC1244" s="217"/>
      <c r="AD1244" s="217"/>
      <c r="AE1244" s="217"/>
      <c r="AF1244" s="218">
        <f>ROUND(IF(G1243="粘性土",MIN((1+V1244/(2*杭先端径))*(Y1244+2*M1243),9*M1243),3*Y1244*AC1243),1)</f>
        <v>773.1</v>
      </c>
      <c r="AG1244" s="218"/>
      <c r="AH1244" s="218"/>
      <c r="AI1244" s="219"/>
    </row>
    <row r="1245" spans="1:35" s="174" customFormat="1" ht="15.75" customHeight="1">
      <c r="A1245" s="180" t="str">
        <f>IF(J1245="","×","")</f>
        <v/>
      </c>
      <c r="B1245" s="165"/>
      <c r="D1245" s="239">
        <v>11</v>
      </c>
      <c r="E1245" s="239"/>
      <c r="F1245" s="229"/>
      <c r="G1245" s="229" t="s">
        <v>406</v>
      </c>
      <c r="H1245" s="229"/>
      <c r="I1245" s="229"/>
      <c r="J1245" s="221">
        <v>2.4000000953674316</v>
      </c>
      <c r="K1245" s="221"/>
      <c r="L1245" s="221"/>
      <c r="M1245" s="222">
        <v>0</v>
      </c>
      <c r="N1245" s="222"/>
      <c r="O1245" s="222"/>
      <c r="P1245" s="221">
        <v>32</v>
      </c>
      <c r="Q1245" s="221"/>
      <c r="R1245" s="221"/>
      <c r="S1245" s="221">
        <v>8</v>
      </c>
      <c r="T1245" s="221"/>
      <c r="U1245" s="221"/>
      <c r="V1245" s="220">
        <f>V1244</f>
        <v>34.430000513792038</v>
      </c>
      <c r="W1245" s="220"/>
      <c r="X1245" s="230"/>
      <c r="Y1245" s="231">
        <f>Y1244</f>
        <v>236.28320332221983</v>
      </c>
      <c r="Z1245" s="231"/>
      <c r="AA1245" s="231"/>
      <c r="AB1245" s="231"/>
      <c r="AC1245" s="217">
        <f>TAN(RADIANS(45+P1245/2))^2</f>
        <v>3.2545883032998622</v>
      </c>
      <c r="AD1245" s="217"/>
      <c r="AE1245" s="217"/>
      <c r="AF1245" s="218">
        <f>ROUND(IF(G1245="粘性土",MIN((1+V1245/(2*杭先端径))*(Y1245+2*M1245),9*M1245),3*Y1245*AC1245),1)</f>
        <v>2307</v>
      </c>
      <c r="AG1245" s="218"/>
      <c r="AH1245" s="218"/>
      <c r="AI1245" s="219"/>
    </row>
    <row r="1246" spans="1:35" s="174" customFormat="1" ht="15.75" customHeight="1">
      <c r="A1246" s="180" t="str">
        <f>A1245</f>
        <v/>
      </c>
      <c r="B1246" s="165"/>
      <c r="D1246" s="239"/>
      <c r="E1246" s="239"/>
      <c r="F1246" s="229"/>
      <c r="G1246" s="229"/>
      <c r="H1246" s="229"/>
      <c r="I1246" s="229"/>
      <c r="J1246" s="221"/>
      <c r="K1246" s="221"/>
      <c r="L1246" s="221"/>
      <c r="M1246" s="222"/>
      <c r="N1246" s="222"/>
      <c r="O1246" s="222"/>
      <c r="P1246" s="221"/>
      <c r="Q1246" s="221"/>
      <c r="R1246" s="221"/>
      <c r="S1246" s="221">
        <v>8</v>
      </c>
      <c r="T1246" s="221"/>
      <c r="U1246" s="221"/>
      <c r="V1246" s="220">
        <f>J1245+V1245</f>
        <v>36.83000060915947</v>
      </c>
      <c r="W1246" s="220"/>
      <c r="X1246" s="220"/>
      <c r="Y1246" s="231">
        <f>Y1245+J1245*S1246</f>
        <v>255.48320408515929</v>
      </c>
      <c r="Z1246" s="231"/>
      <c r="AA1246" s="231"/>
      <c r="AB1246" s="231"/>
      <c r="AC1246" s="217"/>
      <c r="AD1246" s="217"/>
      <c r="AE1246" s="217"/>
      <c r="AF1246" s="218">
        <f>ROUND(IF(G1245="粘性土",MIN((1+V1246/(2*杭先端径))*(Y1246+2*M1245),9*M1245),3*Y1246*AC1245),1)</f>
        <v>2494.5</v>
      </c>
      <c r="AG1246" s="218"/>
      <c r="AH1246" s="218"/>
      <c r="AI1246" s="219"/>
    </row>
    <row r="1247" spans="1:35" s="174" customFormat="1" ht="15.75" customHeight="1">
      <c r="A1247" s="180" t="str">
        <f>IF(J1247="","×","")</f>
        <v/>
      </c>
      <c r="B1247" s="165"/>
      <c r="D1247" s="239">
        <v>12</v>
      </c>
      <c r="E1247" s="239"/>
      <c r="F1247" s="229"/>
      <c r="G1247" s="229" t="s">
        <v>463</v>
      </c>
      <c r="H1247" s="229"/>
      <c r="I1247" s="229"/>
      <c r="J1247" s="221">
        <v>2.2699999809265137</v>
      </c>
      <c r="K1247" s="221"/>
      <c r="L1247" s="221"/>
      <c r="M1247" s="222">
        <v>85.900001525878906</v>
      </c>
      <c r="N1247" s="222"/>
      <c r="O1247" s="222"/>
      <c r="P1247" s="221">
        <v>0</v>
      </c>
      <c r="Q1247" s="221"/>
      <c r="R1247" s="221"/>
      <c r="S1247" s="221">
        <v>6</v>
      </c>
      <c r="T1247" s="221"/>
      <c r="U1247" s="221"/>
      <c r="V1247" s="220">
        <f>V1246</f>
        <v>36.83000060915947</v>
      </c>
      <c r="W1247" s="220"/>
      <c r="X1247" s="230"/>
      <c r="Y1247" s="231">
        <f>Y1246</f>
        <v>255.48320408515929</v>
      </c>
      <c r="Z1247" s="231"/>
      <c r="AA1247" s="231"/>
      <c r="AB1247" s="231"/>
      <c r="AC1247" s="217">
        <f>TAN(RADIANS(45+P1247/2))^2</f>
        <v>0.99999999999999978</v>
      </c>
      <c r="AD1247" s="217"/>
      <c r="AE1247" s="217"/>
      <c r="AF1247" s="218">
        <f>ROUND(IF(G1247="粘性土",MIN((1+V1247/(2*杭先端径))*(Y1247+2*M1247),9*M1247),3*Y1247*AC1247),1)</f>
        <v>773.1</v>
      </c>
      <c r="AG1247" s="218"/>
      <c r="AH1247" s="218"/>
      <c r="AI1247" s="219"/>
    </row>
    <row r="1248" spans="1:35" s="174" customFormat="1" ht="15.75" customHeight="1">
      <c r="A1248" s="180" t="str">
        <f>A1247</f>
        <v/>
      </c>
      <c r="B1248" s="165"/>
      <c r="D1248" s="239"/>
      <c r="E1248" s="239"/>
      <c r="F1248" s="229"/>
      <c r="G1248" s="229"/>
      <c r="H1248" s="229"/>
      <c r="I1248" s="229"/>
      <c r="J1248" s="221"/>
      <c r="K1248" s="221"/>
      <c r="L1248" s="221"/>
      <c r="M1248" s="222"/>
      <c r="N1248" s="222"/>
      <c r="O1248" s="222"/>
      <c r="P1248" s="221"/>
      <c r="Q1248" s="221"/>
      <c r="R1248" s="221"/>
      <c r="S1248" s="221">
        <v>6</v>
      </c>
      <c r="T1248" s="221"/>
      <c r="U1248" s="221"/>
      <c r="V1248" s="220">
        <f>J1247+V1247</f>
        <v>39.100000590085983</v>
      </c>
      <c r="W1248" s="220"/>
      <c r="X1248" s="220"/>
      <c r="Y1248" s="231">
        <f>Y1247+J1247*S1248</f>
        <v>269.10320397071837</v>
      </c>
      <c r="Z1248" s="231"/>
      <c r="AA1248" s="231"/>
      <c r="AB1248" s="231"/>
      <c r="AC1248" s="217"/>
      <c r="AD1248" s="217"/>
      <c r="AE1248" s="217"/>
      <c r="AF1248" s="218">
        <f>ROUND(IF(G1247="粘性土",MIN((1+V1248/(2*杭先端径))*(Y1248+2*M1247),9*M1247),3*Y1248*AC1247),1)</f>
        <v>773.1</v>
      </c>
      <c r="AG1248" s="218"/>
      <c r="AH1248" s="218"/>
      <c r="AI1248" s="219"/>
    </row>
    <row r="1249" spans="1:40" s="174" customFormat="1" ht="15.75" hidden="1" customHeight="1">
      <c r="A1249" s="180" t="str">
        <f>IF(J1249="","×","")</f>
        <v>×</v>
      </c>
      <c r="B1249" s="165"/>
      <c r="D1249" s="239"/>
      <c r="E1249" s="239"/>
      <c r="F1249" s="229"/>
      <c r="G1249" s="229"/>
      <c r="H1249" s="229"/>
      <c r="I1249" s="229"/>
      <c r="J1249" s="221"/>
      <c r="K1249" s="221"/>
      <c r="L1249" s="221"/>
      <c r="M1249" s="222"/>
      <c r="N1249" s="222"/>
      <c r="O1249" s="222"/>
      <c r="P1249" s="221"/>
      <c r="Q1249" s="221"/>
      <c r="R1249" s="221"/>
      <c r="S1249" s="221"/>
      <c r="T1249" s="221"/>
      <c r="U1249" s="221"/>
      <c r="V1249" s="220">
        <f>V1248</f>
        <v>39.100000590085983</v>
      </c>
      <c r="W1249" s="220"/>
      <c r="X1249" s="230"/>
      <c r="Y1249" s="231">
        <f>Y1248</f>
        <v>269.10320397071837</v>
      </c>
      <c r="Z1249" s="231"/>
      <c r="AA1249" s="231"/>
      <c r="AB1249" s="231"/>
      <c r="AC1249" s="217">
        <f>TAN(RADIANS(45+P1249/2))^2</f>
        <v>0.99999999999999978</v>
      </c>
      <c r="AD1249" s="217"/>
      <c r="AE1249" s="217"/>
      <c r="AF1249" s="218">
        <f>ROUND(IF(G1249="粘性土",MIN((1+V1249/(2*杭先端径))*(Y1249+2*M1249),9*M1249),3*Y1249*AC1249),1)</f>
        <v>807.3</v>
      </c>
      <c r="AG1249" s="218"/>
      <c r="AH1249" s="218"/>
      <c r="AI1249" s="219"/>
    </row>
    <row r="1250" spans="1:40" s="174" customFormat="1" ht="15.75" hidden="1" customHeight="1">
      <c r="A1250" s="180" t="str">
        <f>A1249</f>
        <v>×</v>
      </c>
      <c r="B1250" s="165"/>
      <c r="D1250" s="239"/>
      <c r="E1250" s="239"/>
      <c r="F1250" s="229"/>
      <c r="G1250" s="229"/>
      <c r="H1250" s="229"/>
      <c r="I1250" s="229"/>
      <c r="J1250" s="221"/>
      <c r="K1250" s="221"/>
      <c r="L1250" s="221"/>
      <c r="M1250" s="222"/>
      <c r="N1250" s="222"/>
      <c r="O1250" s="222"/>
      <c r="P1250" s="221"/>
      <c r="Q1250" s="221"/>
      <c r="R1250" s="221"/>
      <c r="S1250" s="221"/>
      <c r="T1250" s="221"/>
      <c r="U1250" s="221"/>
      <c r="V1250" s="220">
        <f>J1249+V1249</f>
        <v>39.100000590085983</v>
      </c>
      <c r="W1250" s="220"/>
      <c r="X1250" s="220"/>
      <c r="Y1250" s="231">
        <f>Y1249+J1249*S1250</f>
        <v>269.10320397071837</v>
      </c>
      <c r="Z1250" s="231"/>
      <c r="AA1250" s="231"/>
      <c r="AB1250" s="231"/>
      <c r="AC1250" s="217"/>
      <c r="AD1250" s="217"/>
      <c r="AE1250" s="217"/>
      <c r="AF1250" s="218">
        <f>ROUND(IF(G1249="粘性土",MIN((1+V1250/(2*杭先端径))*(Y1250+2*M1249),9*M1249),3*Y1250*AC1249),1)</f>
        <v>807.3</v>
      </c>
      <c r="AG1250" s="218"/>
      <c r="AH1250" s="218"/>
      <c r="AI1250" s="219"/>
    </row>
    <row r="1251" spans="1:40" s="174" customFormat="1" ht="15.75" hidden="1" customHeight="1">
      <c r="A1251" s="180" t="str">
        <f>IF(J1251="","×","")</f>
        <v>×</v>
      </c>
      <c r="B1251" s="165"/>
      <c r="D1251" s="239"/>
      <c r="E1251" s="239"/>
      <c r="F1251" s="229"/>
      <c r="G1251" s="229"/>
      <c r="H1251" s="229"/>
      <c r="I1251" s="229"/>
      <c r="J1251" s="221"/>
      <c r="K1251" s="221"/>
      <c r="L1251" s="221"/>
      <c r="M1251" s="222"/>
      <c r="N1251" s="222"/>
      <c r="O1251" s="222"/>
      <c r="P1251" s="221"/>
      <c r="Q1251" s="221"/>
      <c r="R1251" s="221"/>
      <c r="S1251" s="221"/>
      <c r="T1251" s="221"/>
      <c r="U1251" s="221"/>
      <c r="V1251" s="220">
        <f>V1250</f>
        <v>39.100000590085983</v>
      </c>
      <c r="W1251" s="220"/>
      <c r="X1251" s="230"/>
      <c r="Y1251" s="231">
        <f>Y1250</f>
        <v>269.10320397071837</v>
      </c>
      <c r="Z1251" s="231"/>
      <c r="AA1251" s="231"/>
      <c r="AB1251" s="231"/>
      <c r="AC1251" s="217">
        <f>TAN(RADIANS(45+P1251/2))^2</f>
        <v>0.99999999999999978</v>
      </c>
      <c r="AD1251" s="217"/>
      <c r="AE1251" s="217"/>
      <c r="AF1251" s="218">
        <f>ROUND(IF(G1251="粘性土",MIN((1+V1251/(2*杭先端径))*(Y1251+2*M1251),9*M1251),3*Y1251*AC1251),1)</f>
        <v>807.3</v>
      </c>
      <c r="AG1251" s="218"/>
      <c r="AH1251" s="218"/>
      <c r="AI1251" s="219"/>
    </row>
    <row r="1252" spans="1:40" s="174" customFormat="1" ht="15.75" hidden="1" customHeight="1">
      <c r="A1252" s="180" t="str">
        <f>A1251</f>
        <v>×</v>
      </c>
      <c r="B1252" s="165"/>
      <c r="D1252" s="239"/>
      <c r="E1252" s="239"/>
      <c r="F1252" s="229"/>
      <c r="G1252" s="229"/>
      <c r="H1252" s="229"/>
      <c r="I1252" s="229"/>
      <c r="J1252" s="221"/>
      <c r="K1252" s="221"/>
      <c r="L1252" s="221"/>
      <c r="M1252" s="222"/>
      <c r="N1252" s="222"/>
      <c r="O1252" s="222"/>
      <c r="P1252" s="221"/>
      <c r="Q1252" s="221"/>
      <c r="R1252" s="221"/>
      <c r="S1252" s="221"/>
      <c r="T1252" s="221"/>
      <c r="U1252" s="221"/>
      <c r="V1252" s="220">
        <f>J1251+V1251</f>
        <v>39.100000590085983</v>
      </c>
      <c r="W1252" s="220"/>
      <c r="X1252" s="220"/>
      <c r="Y1252" s="231">
        <f>Y1251+J1251*S1252</f>
        <v>269.10320397071837</v>
      </c>
      <c r="Z1252" s="231"/>
      <c r="AA1252" s="231"/>
      <c r="AB1252" s="231"/>
      <c r="AC1252" s="217"/>
      <c r="AD1252" s="217"/>
      <c r="AE1252" s="217"/>
      <c r="AF1252" s="218">
        <f>ROUND(IF(G1251="粘性土",MIN((1+V1252/(2*杭先端径))*(Y1252+2*M1251),9*M1251),3*Y1252*AC1251),1)</f>
        <v>807.3</v>
      </c>
      <c r="AG1252" s="218"/>
      <c r="AH1252" s="218"/>
      <c r="AI1252" s="219"/>
    </row>
    <row r="1253" spans="1:40" s="174" customFormat="1" ht="15.75" hidden="1" customHeight="1">
      <c r="A1253" s="180" t="str">
        <f>IF(J1253="","×","")</f>
        <v>×</v>
      </c>
      <c r="B1253" s="165"/>
      <c r="D1253" s="239"/>
      <c r="E1253" s="239"/>
      <c r="F1253" s="229"/>
      <c r="G1253" s="229"/>
      <c r="H1253" s="229"/>
      <c r="I1253" s="229"/>
      <c r="J1253" s="221"/>
      <c r="K1253" s="221"/>
      <c r="L1253" s="221"/>
      <c r="M1253" s="222"/>
      <c r="N1253" s="222"/>
      <c r="O1253" s="222"/>
      <c r="P1253" s="221"/>
      <c r="Q1253" s="221"/>
      <c r="R1253" s="221"/>
      <c r="S1253" s="221"/>
      <c r="T1253" s="221"/>
      <c r="U1253" s="221"/>
      <c r="V1253" s="220">
        <f>V1252</f>
        <v>39.100000590085983</v>
      </c>
      <c r="W1253" s="220"/>
      <c r="X1253" s="230"/>
      <c r="Y1253" s="231">
        <f>Y1252</f>
        <v>269.10320397071837</v>
      </c>
      <c r="Z1253" s="231"/>
      <c r="AA1253" s="231"/>
      <c r="AB1253" s="231"/>
      <c r="AC1253" s="217">
        <f>TAN(RADIANS(45+P1253/2))^2</f>
        <v>0.99999999999999978</v>
      </c>
      <c r="AD1253" s="217"/>
      <c r="AE1253" s="217"/>
      <c r="AF1253" s="218">
        <f>ROUND(IF(G1253="粘性土",MIN((1+V1253/(2*杭先端径))*(Y1253+2*M1253),9*M1253),3*Y1253*AC1253),1)</f>
        <v>807.3</v>
      </c>
      <c r="AG1253" s="218"/>
      <c r="AH1253" s="218"/>
      <c r="AI1253" s="219"/>
    </row>
    <row r="1254" spans="1:40" s="174" customFormat="1" ht="15.75" hidden="1" customHeight="1">
      <c r="A1254" s="180" t="str">
        <f>A1253</f>
        <v>×</v>
      </c>
      <c r="B1254" s="165"/>
      <c r="D1254" s="239"/>
      <c r="E1254" s="239"/>
      <c r="F1254" s="229"/>
      <c r="G1254" s="229"/>
      <c r="H1254" s="229"/>
      <c r="I1254" s="229"/>
      <c r="J1254" s="221"/>
      <c r="K1254" s="221"/>
      <c r="L1254" s="221"/>
      <c r="M1254" s="222"/>
      <c r="N1254" s="222"/>
      <c r="O1254" s="222"/>
      <c r="P1254" s="221"/>
      <c r="Q1254" s="221"/>
      <c r="R1254" s="221"/>
      <c r="S1254" s="221"/>
      <c r="T1254" s="221"/>
      <c r="U1254" s="221"/>
      <c r="V1254" s="220">
        <f>J1253+V1253</f>
        <v>39.100000590085983</v>
      </c>
      <c r="W1254" s="220"/>
      <c r="X1254" s="220"/>
      <c r="Y1254" s="231">
        <f>Y1253+J1253*S1254</f>
        <v>269.10320397071837</v>
      </c>
      <c r="Z1254" s="231"/>
      <c r="AA1254" s="231"/>
      <c r="AB1254" s="231"/>
      <c r="AC1254" s="217"/>
      <c r="AD1254" s="217"/>
      <c r="AE1254" s="217"/>
      <c r="AF1254" s="218">
        <f>ROUND(IF(G1253="粘性土",MIN((1+V1254/(2*杭先端径))*(Y1254+2*M1253),9*M1253),3*Y1254*AC1253),1)</f>
        <v>807.3</v>
      </c>
      <c r="AG1254" s="218"/>
      <c r="AH1254" s="218"/>
      <c r="AI1254" s="219"/>
    </row>
    <row r="1255" spans="1:40" s="174" customFormat="1" ht="15.75" hidden="1" customHeight="1">
      <c r="A1255" s="180" t="str">
        <f>IF(J1255="","×","")</f>
        <v>×</v>
      </c>
      <c r="B1255" s="165"/>
      <c r="D1255" s="239"/>
      <c r="E1255" s="239"/>
      <c r="F1255" s="229"/>
      <c r="G1255" s="229"/>
      <c r="H1255" s="229"/>
      <c r="I1255" s="229"/>
      <c r="J1255" s="221"/>
      <c r="K1255" s="221"/>
      <c r="L1255" s="221"/>
      <c r="M1255" s="222"/>
      <c r="N1255" s="222"/>
      <c r="O1255" s="222"/>
      <c r="P1255" s="221"/>
      <c r="Q1255" s="221"/>
      <c r="R1255" s="221"/>
      <c r="S1255" s="221"/>
      <c r="T1255" s="221"/>
      <c r="U1255" s="221"/>
      <c r="V1255" s="220">
        <f>V1254</f>
        <v>39.100000590085983</v>
      </c>
      <c r="W1255" s="220"/>
      <c r="X1255" s="230"/>
      <c r="Y1255" s="231">
        <f>Y1254</f>
        <v>269.10320397071837</v>
      </c>
      <c r="Z1255" s="231"/>
      <c r="AA1255" s="231"/>
      <c r="AB1255" s="231"/>
      <c r="AC1255" s="217">
        <f>TAN(RADIANS(45+P1255/2))^2</f>
        <v>0.99999999999999978</v>
      </c>
      <c r="AD1255" s="217"/>
      <c r="AE1255" s="217"/>
      <c r="AF1255" s="218">
        <f>ROUND(IF(G1255="粘性土",MIN((1+V1255/(2*杭先端径))*(Y1255+2*M1255),9*M1255),3*Y1255*AC1255),1)</f>
        <v>807.3</v>
      </c>
      <c r="AG1255" s="218"/>
      <c r="AH1255" s="218"/>
      <c r="AI1255" s="219"/>
    </row>
    <row r="1256" spans="1:40" s="174" customFormat="1" ht="15.75" hidden="1" customHeight="1">
      <c r="A1256" s="180" t="str">
        <f>A1255</f>
        <v>×</v>
      </c>
      <c r="B1256" s="165"/>
      <c r="D1256" s="240"/>
      <c r="E1256" s="240"/>
      <c r="F1256" s="241"/>
      <c r="G1256" s="241"/>
      <c r="H1256" s="241"/>
      <c r="I1256" s="241"/>
      <c r="J1256" s="242"/>
      <c r="K1256" s="242"/>
      <c r="L1256" s="242"/>
      <c r="M1256" s="243"/>
      <c r="N1256" s="243"/>
      <c r="O1256" s="243"/>
      <c r="P1256" s="242"/>
      <c r="Q1256" s="242"/>
      <c r="R1256" s="242"/>
      <c r="S1256" s="242"/>
      <c r="T1256" s="242"/>
      <c r="U1256" s="242"/>
      <c r="V1256" s="249">
        <f>J1255+V1255</f>
        <v>39.100000590085983</v>
      </c>
      <c r="W1256" s="249"/>
      <c r="X1256" s="249"/>
      <c r="Y1256" s="252">
        <f>Y1255+J1255*S1256</f>
        <v>269.10320397071837</v>
      </c>
      <c r="Z1256" s="252"/>
      <c r="AA1256" s="252"/>
      <c r="AB1256" s="252"/>
      <c r="AC1256" s="248"/>
      <c r="AD1256" s="248"/>
      <c r="AE1256" s="248"/>
      <c r="AF1256" s="250">
        <f>ROUND(IF(G1255="粘性土",MIN((1+V1256/(2*杭先端径))*(Y1256+2*M1255),9*M1255),3*Y1256*AC1255),1)</f>
        <v>807.3</v>
      </c>
      <c r="AG1256" s="250"/>
      <c r="AH1256" s="250"/>
      <c r="AI1256" s="251"/>
    </row>
    <row r="1257" spans="1:40" s="174" customFormat="1" ht="15.75" customHeight="1">
      <c r="B1257" s="165" t="s">
        <v>588</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42" t="s">
        <v>8</v>
      </c>
      <c r="D1263" s="543"/>
      <c r="E1263" s="543" t="s">
        <v>339</v>
      </c>
      <c r="F1263" s="543"/>
      <c r="G1263" s="543"/>
      <c r="H1263" s="544" t="s">
        <v>186</v>
      </c>
      <c r="I1263" s="544"/>
      <c r="J1263" s="544"/>
      <c r="K1263" s="543" t="s">
        <v>499</v>
      </c>
      <c r="L1263" s="543"/>
      <c r="M1263" s="543"/>
      <c r="N1263" s="546"/>
      <c r="O1263" s="473" t="s">
        <v>280</v>
      </c>
      <c r="P1263" s="226"/>
      <c r="Q1263" s="226"/>
      <c r="R1263" s="226"/>
      <c r="S1263" s="226"/>
      <c r="T1263" s="226"/>
      <c r="U1263" s="226" t="s">
        <v>493</v>
      </c>
      <c r="V1263" s="226"/>
      <c r="W1263" s="350"/>
      <c r="X1263" s="304" t="s">
        <v>545</v>
      </c>
      <c r="Y1263" s="226"/>
      <c r="Z1263" s="226"/>
      <c r="AA1263" s="226"/>
      <c r="AB1263" s="226"/>
      <c r="AC1263" s="226"/>
      <c r="AD1263" s="226"/>
      <c r="AE1263" s="226"/>
      <c r="AF1263" s="226"/>
      <c r="AG1263" s="226"/>
      <c r="AH1263" s="226"/>
      <c r="AI1263" s="344"/>
    </row>
    <row r="1264" spans="1:40" s="174" customFormat="1" ht="15.75" customHeight="1">
      <c r="C1264" s="476"/>
      <c r="D1264" s="477"/>
      <c r="E1264" s="477"/>
      <c r="F1264" s="477"/>
      <c r="G1264" s="477"/>
      <c r="H1264" s="545"/>
      <c r="I1264" s="545"/>
      <c r="J1264" s="545"/>
      <c r="K1264" s="477"/>
      <c r="L1264" s="477"/>
      <c r="M1264" s="477"/>
      <c r="N1264" s="482"/>
      <c r="O1264" s="553" t="s">
        <v>482</v>
      </c>
      <c r="P1264" s="252"/>
      <c r="Q1264" s="252" t="s">
        <v>483</v>
      </c>
      <c r="R1264" s="252"/>
      <c r="S1264" s="252" t="s">
        <v>484</v>
      </c>
      <c r="T1264" s="252"/>
      <c r="U1264" s="270"/>
      <c r="V1264" s="270"/>
      <c r="W1264" s="354"/>
      <c r="X1264" s="558" t="s">
        <v>482</v>
      </c>
      <c r="Y1264" s="252"/>
      <c r="Z1264" s="252"/>
      <c r="AA1264" s="252"/>
      <c r="AB1264" s="252" t="s">
        <v>483</v>
      </c>
      <c r="AC1264" s="252"/>
      <c r="AD1264" s="252"/>
      <c r="AE1264" s="252"/>
      <c r="AF1264" s="252" t="s">
        <v>484</v>
      </c>
      <c r="AG1264" s="252"/>
      <c r="AH1264" s="252"/>
      <c r="AI1264" s="533"/>
    </row>
    <row r="1265" spans="1:35" s="174" customFormat="1" ht="15.75" customHeight="1">
      <c r="A1265" s="180" t="str">
        <f>IF(H1265="","×","")</f>
        <v/>
      </c>
      <c r="B1265" s="165"/>
      <c r="C1265" s="304">
        <f>IF(D1227="","",D1227)</f>
        <v>2</v>
      </c>
      <c r="D1265" s="226"/>
      <c r="E1265" s="226" t="str">
        <f>IF(G1227="","",G1227)</f>
        <v>砂質土</v>
      </c>
      <c r="F1265" s="226"/>
      <c r="G1265" s="226"/>
      <c r="H1265" s="225">
        <f>IF(J1227="","",J1227)</f>
        <v>0.33000001311302185</v>
      </c>
      <c r="I1265" s="225"/>
      <c r="J1265" s="225"/>
      <c r="K1265" s="349">
        <f t="shared" ref="K1265:K1294" si="131">AF1227*AD$1295</f>
        <v>433.79999999999995</v>
      </c>
      <c r="L1265" s="349"/>
      <c r="M1265" s="349"/>
      <c r="N1265" s="547"/>
      <c r="O1265" s="387">
        <f>IF(E1265="","",IF(E1265="粘性土",1,CHOOSE(AJ$1160,X$1155,X$1156,X$1157)))</f>
        <v>1</v>
      </c>
      <c r="P1265" s="349"/>
      <c r="Q1265" s="349">
        <f>IF(E1265="","",IF(E1265="粘性土",1,CHOOSE(AJ$1160,AB$1155,AB$1156,AB$1157)))</f>
        <v>0.5</v>
      </c>
      <c r="R1265" s="349"/>
      <c r="S1265" s="349">
        <f>IF(E1265="","",IF(E1265="粘性土",1,CHOOSE(AJ$1160,AF$1155,AF$1156,AF$1157)))</f>
        <v>0.4</v>
      </c>
      <c r="T1265" s="349"/>
      <c r="U1265" s="554">
        <f>IF(E1265="","",IF(E1265="粘性土",1,AJ$1173))</f>
        <v>0.83899999999999997</v>
      </c>
      <c r="V1265" s="554"/>
      <c r="W1265" s="555"/>
      <c r="X1265" s="556">
        <f>IF(E1265="","",ROUND(K1265*O1265*U1265,1))</f>
        <v>364</v>
      </c>
      <c r="Y1265" s="557"/>
      <c r="Z1265" s="557"/>
      <c r="AA1265" s="557"/>
      <c r="AB1265" s="556">
        <f>IF(E1265="","",ROUND(K1265*Q1265*U1265,1))</f>
        <v>182</v>
      </c>
      <c r="AC1265" s="557"/>
      <c r="AD1265" s="557"/>
      <c r="AE1265" s="557"/>
      <c r="AF1265" s="556">
        <f>IF(E1265="","",ROUND(K1265*S1265*U1265,1))</f>
        <v>145.6</v>
      </c>
      <c r="AG1265" s="557"/>
      <c r="AH1265" s="557"/>
      <c r="AI1265" s="559"/>
    </row>
    <row r="1266" spans="1:35" s="174" customFormat="1" ht="15.75" customHeight="1">
      <c r="A1266" s="180" t="str">
        <f>A1265</f>
        <v/>
      </c>
      <c r="B1266" s="165"/>
      <c r="C1266" s="265"/>
      <c r="D1266" s="266"/>
      <c r="E1266" s="266"/>
      <c r="F1266" s="266"/>
      <c r="G1266" s="266"/>
      <c r="H1266" s="231"/>
      <c r="I1266" s="231"/>
      <c r="J1266" s="231"/>
      <c r="K1266" s="264">
        <f t="shared" si="131"/>
        <v>468</v>
      </c>
      <c r="L1266" s="264"/>
      <c r="M1266" s="264"/>
      <c r="N1266" s="486"/>
      <c r="O1266" s="263">
        <f>O1265</f>
        <v>1</v>
      </c>
      <c r="P1266" s="264"/>
      <c r="Q1266" s="264">
        <f>Q1265</f>
        <v>0.5</v>
      </c>
      <c r="R1266" s="264"/>
      <c r="S1266" s="264">
        <f>S1265</f>
        <v>0.4</v>
      </c>
      <c r="T1266" s="264"/>
      <c r="U1266" s="554">
        <f t="shared" ref="U1266" si="132">U1265</f>
        <v>0.83899999999999997</v>
      </c>
      <c r="V1266" s="554"/>
      <c r="W1266" s="555"/>
      <c r="X1266" s="550">
        <f>IF(E1265="","",ROUND(K1266*O1266*U1266,1))</f>
        <v>392.7</v>
      </c>
      <c r="Y1266" s="551"/>
      <c r="Z1266" s="551"/>
      <c r="AA1266" s="551"/>
      <c r="AB1266" s="550">
        <f>IF(E1265="","",ROUND(K1266*Q1266*U1266,1))</f>
        <v>196.3</v>
      </c>
      <c r="AC1266" s="551"/>
      <c r="AD1266" s="551"/>
      <c r="AE1266" s="551"/>
      <c r="AF1266" s="550">
        <f>IF(E1265="","",ROUND(K1266*S1266*U1266,1))</f>
        <v>157.1</v>
      </c>
      <c r="AG1266" s="551"/>
      <c r="AH1266" s="551"/>
      <c r="AI1266" s="552"/>
    </row>
    <row r="1267" spans="1:35" s="174" customFormat="1" ht="15.75" customHeight="1">
      <c r="A1267" s="180" t="str">
        <f>IF(H1267="","×","")</f>
        <v/>
      </c>
      <c r="B1267" s="165"/>
      <c r="C1267" s="265">
        <f>IF(D1229="","",D1229)</f>
        <v>3</v>
      </c>
      <c r="D1267" s="266"/>
      <c r="E1267" s="266" t="str">
        <f>IF(G1229="","",G1229)</f>
        <v>粘性土</v>
      </c>
      <c r="F1267" s="266"/>
      <c r="G1267" s="266"/>
      <c r="H1267" s="231">
        <f>IF(J1229="","",J1229)</f>
        <v>1.5</v>
      </c>
      <c r="I1267" s="231"/>
      <c r="J1267" s="231"/>
      <c r="K1267" s="264">
        <f t="shared" si="131"/>
        <v>194.39999999999998</v>
      </c>
      <c r="L1267" s="264"/>
      <c r="M1267" s="264"/>
      <c r="N1267" s="486"/>
      <c r="O1267" s="263">
        <f>IF(E1267="","",IF(E1267="粘性土",1,CHOOSE(AJ$1160,X$1155,X$1156,X$1157)))</f>
        <v>1</v>
      </c>
      <c r="P1267" s="264"/>
      <c r="Q1267" s="264">
        <f>IF(E1267="","",IF(E1267="粘性土",1,CHOOSE(AJ$1160,AB$1155,AB$1156,AB$1157)))</f>
        <v>1</v>
      </c>
      <c r="R1267" s="264"/>
      <c r="S1267" s="264">
        <f>IF(E1267="","",IF(E1267="粘性土",1,CHOOSE(AJ$1160,AF$1155,AF$1156,AF$1157)))</f>
        <v>1</v>
      </c>
      <c r="T1267" s="264"/>
      <c r="U1267" s="554">
        <f>IF(E1267="","",IF(E1267="粘性土",1,AJ$1173))</f>
        <v>1</v>
      </c>
      <c r="V1267" s="554"/>
      <c r="W1267" s="555"/>
      <c r="X1267" s="550">
        <f>IF(E1267="","",ROUND(K1267*O1267*U1267,1))</f>
        <v>194.4</v>
      </c>
      <c r="Y1267" s="551"/>
      <c r="Z1267" s="551"/>
      <c r="AA1267" s="551"/>
      <c r="AB1267" s="550">
        <f>IF(E1267="","",ROUND(K1267*Q1267*U1267,1))</f>
        <v>194.4</v>
      </c>
      <c r="AC1267" s="551"/>
      <c r="AD1267" s="551"/>
      <c r="AE1267" s="551"/>
      <c r="AF1267" s="550">
        <f>IF(E1267="","",ROUND(K1267*S1267*U1267,1))</f>
        <v>194.4</v>
      </c>
      <c r="AG1267" s="551"/>
      <c r="AH1267" s="551"/>
      <c r="AI1267" s="552"/>
    </row>
    <row r="1268" spans="1:35" s="174" customFormat="1" ht="15.75" customHeight="1">
      <c r="A1268" s="180" t="str">
        <f>A1267</f>
        <v/>
      </c>
      <c r="B1268" s="165"/>
      <c r="C1268" s="265"/>
      <c r="D1268" s="266"/>
      <c r="E1268" s="266"/>
      <c r="F1268" s="266"/>
      <c r="G1268" s="266"/>
      <c r="H1268" s="231"/>
      <c r="I1268" s="231"/>
      <c r="J1268" s="231"/>
      <c r="K1268" s="264">
        <f t="shared" si="131"/>
        <v>194.39999999999998</v>
      </c>
      <c r="L1268" s="264"/>
      <c r="M1268" s="264"/>
      <c r="N1268" s="486"/>
      <c r="O1268" s="263">
        <f>O1267</f>
        <v>1</v>
      </c>
      <c r="P1268" s="264"/>
      <c r="Q1268" s="264">
        <f>Q1267</f>
        <v>1</v>
      </c>
      <c r="R1268" s="264"/>
      <c r="S1268" s="264">
        <f>S1267</f>
        <v>1</v>
      </c>
      <c r="T1268" s="264"/>
      <c r="U1268" s="554">
        <f t="shared" ref="U1268" si="133">U1267</f>
        <v>1</v>
      </c>
      <c r="V1268" s="554"/>
      <c r="W1268" s="555"/>
      <c r="X1268" s="550">
        <f>IF(E1267="","",ROUND(K1268*O1268*U1268,1))</f>
        <v>194.4</v>
      </c>
      <c r="Y1268" s="551"/>
      <c r="Z1268" s="551"/>
      <c r="AA1268" s="551"/>
      <c r="AB1268" s="550">
        <f>IF(E1267="","",ROUND(K1268*Q1268*U1268,1))</f>
        <v>194.4</v>
      </c>
      <c r="AC1268" s="551"/>
      <c r="AD1268" s="551"/>
      <c r="AE1268" s="551"/>
      <c r="AF1268" s="550">
        <f>IF(E1267="","",ROUND(K1268*S1268*U1268,1))</f>
        <v>194.4</v>
      </c>
      <c r="AG1268" s="551"/>
      <c r="AH1268" s="551"/>
      <c r="AI1268" s="552"/>
    </row>
    <row r="1269" spans="1:35" s="174" customFormat="1" ht="15.75" customHeight="1">
      <c r="A1269" s="180" t="str">
        <f>IF(H1269="","×","")</f>
        <v/>
      </c>
      <c r="B1269" s="165"/>
      <c r="C1269" s="265">
        <f>IF(D1231="","",D1231)</f>
        <v>4</v>
      </c>
      <c r="D1269" s="266"/>
      <c r="E1269" s="266" t="str">
        <f>IF(G1231="","",G1231)</f>
        <v>粘性土</v>
      </c>
      <c r="F1269" s="266"/>
      <c r="G1269" s="266"/>
      <c r="H1269" s="231">
        <f>IF(J1231="","",J1231)</f>
        <v>6.5500001907348633</v>
      </c>
      <c r="I1269" s="231"/>
      <c r="J1269" s="231"/>
      <c r="K1269" s="264">
        <f t="shared" si="131"/>
        <v>437.40000000000003</v>
      </c>
      <c r="L1269" s="264"/>
      <c r="M1269" s="264"/>
      <c r="N1269" s="486"/>
      <c r="O1269" s="263">
        <f>IF(E1269="","",IF(E1269="粘性土",1,CHOOSE(AJ$1160,X$1155,X$1156,X$1157)))</f>
        <v>1</v>
      </c>
      <c r="P1269" s="264"/>
      <c r="Q1269" s="264">
        <f>IF(E1269="","",IF(E1269="粘性土",1,CHOOSE(AJ$1160,AB$1155,AB$1156,AB$1157)))</f>
        <v>1</v>
      </c>
      <c r="R1269" s="264"/>
      <c r="S1269" s="264">
        <f>IF(E1269="","",IF(E1269="粘性土",1,CHOOSE(AJ$1160,AF$1155,AF$1156,AF$1157)))</f>
        <v>1</v>
      </c>
      <c r="T1269" s="264"/>
      <c r="U1269" s="554">
        <f>IF(E1269="","",IF(E1269="粘性土",1,AJ$1173))</f>
        <v>1</v>
      </c>
      <c r="V1269" s="554"/>
      <c r="W1269" s="555"/>
      <c r="X1269" s="550">
        <f>IF(E1269="","",ROUND(K1269*O1269*U1269,1))</f>
        <v>437.4</v>
      </c>
      <c r="Y1269" s="551"/>
      <c r="Z1269" s="551"/>
      <c r="AA1269" s="551"/>
      <c r="AB1269" s="550">
        <f>IF(E1269="","",ROUND(K1269*Q1269*U1269,1))</f>
        <v>437.4</v>
      </c>
      <c r="AC1269" s="551"/>
      <c r="AD1269" s="551"/>
      <c r="AE1269" s="551"/>
      <c r="AF1269" s="550">
        <f>IF(E1269="","",ROUND(K1269*S1269*U1269,1))</f>
        <v>437.4</v>
      </c>
      <c r="AG1269" s="551"/>
      <c r="AH1269" s="551"/>
      <c r="AI1269" s="552"/>
    </row>
    <row r="1270" spans="1:35" s="174" customFormat="1" ht="15.75" customHeight="1">
      <c r="A1270" s="180" t="str">
        <f>A1269</f>
        <v/>
      </c>
      <c r="B1270" s="165"/>
      <c r="C1270" s="265"/>
      <c r="D1270" s="266"/>
      <c r="E1270" s="266"/>
      <c r="F1270" s="266"/>
      <c r="G1270" s="266"/>
      <c r="H1270" s="231"/>
      <c r="I1270" s="231"/>
      <c r="J1270" s="231"/>
      <c r="K1270" s="264">
        <f t="shared" si="131"/>
        <v>437.40000000000003</v>
      </c>
      <c r="L1270" s="264"/>
      <c r="M1270" s="264"/>
      <c r="N1270" s="486"/>
      <c r="O1270" s="263">
        <f>O1269</f>
        <v>1</v>
      </c>
      <c r="P1270" s="264"/>
      <c r="Q1270" s="264">
        <f>Q1269</f>
        <v>1</v>
      </c>
      <c r="R1270" s="264"/>
      <c r="S1270" s="264">
        <f>S1269</f>
        <v>1</v>
      </c>
      <c r="T1270" s="264"/>
      <c r="U1270" s="554">
        <f t="shared" ref="U1270" si="134">U1269</f>
        <v>1</v>
      </c>
      <c r="V1270" s="554"/>
      <c r="W1270" s="555"/>
      <c r="X1270" s="550">
        <f>IF(E1269="","",ROUND(K1270*O1270*U1270,1))</f>
        <v>437.4</v>
      </c>
      <c r="Y1270" s="551"/>
      <c r="Z1270" s="551"/>
      <c r="AA1270" s="551"/>
      <c r="AB1270" s="550">
        <f>IF(E1269="","",ROUND(K1270*Q1270*U1270,1))</f>
        <v>437.4</v>
      </c>
      <c r="AC1270" s="551"/>
      <c r="AD1270" s="551"/>
      <c r="AE1270" s="551"/>
      <c r="AF1270" s="550">
        <f>IF(E1269="","",ROUND(K1270*S1270*U1270,1))</f>
        <v>437.4</v>
      </c>
      <c r="AG1270" s="551"/>
      <c r="AH1270" s="551"/>
      <c r="AI1270" s="552"/>
    </row>
    <row r="1271" spans="1:35" s="174" customFormat="1" ht="15.75" customHeight="1">
      <c r="A1271" s="180" t="str">
        <f>IF(H1271="","×","")</f>
        <v/>
      </c>
      <c r="B1271" s="165"/>
      <c r="C1271" s="265">
        <f>IF(D1233="","",D1233)</f>
        <v>5</v>
      </c>
      <c r="D1271" s="266"/>
      <c r="E1271" s="266" t="str">
        <f>IF(G1233="","",G1233)</f>
        <v>粘性土</v>
      </c>
      <c r="F1271" s="266"/>
      <c r="G1271" s="266"/>
      <c r="H1271" s="231">
        <f>IF(J1233="","",J1233)</f>
        <v>3.4500000476837158</v>
      </c>
      <c r="I1271" s="231"/>
      <c r="J1271" s="231"/>
      <c r="K1271" s="264">
        <f t="shared" si="131"/>
        <v>716.84999999999991</v>
      </c>
      <c r="L1271" s="264"/>
      <c r="M1271" s="264"/>
      <c r="N1271" s="486"/>
      <c r="O1271" s="263">
        <f>IF(E1271="","",IF(E1271="粘性土",1,CHOOSE(AJ$1160,X$1155,X$1156,X$1157)))</f>
        <v>1</v>
      </c>
      <c r="P1271" s="264"/>
      <c r="Q1271" s="264">
        <f>IF(E1271="","",IF(E1271="粘性土",1,CHOOSE(AJ$1160,AB$1155,AB$1156,AB$1157)))</f>
        <v>1</v>
      </c>
      <c r="R1271" s="264"/>
      <c r="S1271" s="264">
        <f>IF(E1271="","",IF(E1271="粘性土",1,CHOOSE(AJ$1160,AF$1155,AF$1156,AF$1157)))</f>
        <v>1</v>
      </c>
      <c r="T1271" s="264"/>
      <c r="U1271" s="554">
        <f>IF(E1271="","",IF(E1271="粘性土",1,AJ$1173))</f>
        <v>1</v>
      </c>
      <c r="V1271" s="554"/>
      <c r="W1271" s="555"/>
      <c r="X1271" s="550">
        <f>IF(E1271="","",ROUND(K1271*O1271*U1271,1))</f>
        <v>716.9</v>
      </c>
      <c r="Y1271" s="551"/>
      <c r="Z1271" s="551"/>
      <c r="AA1271" s="551"/>
      <c r="AB1271" s="550">
        <f>IF(E1271="","",ROUND(K1271*Q1271*U1271,1))</f>
        <v>716.9</v>
      </c>
      <c r="AC1271" s="551"/>
      <c r="AD1271" s="551"/>
      <c r="AE1271" s="551"/>
      <c r="AF1271" s="550">
        <f>IF(E1271="","",ROUND(K1271*S1271*U1271,1))</f>
        <v>716.9</v>
      </c>
      <c r="AG1271" s="551"/>
      <c r="AH1271" s="551"/>
      <c r="AI1271" s="552"/>
    </row>
    <row r="1272" spans="1:35" s="174" customFormat="1" ht="15.75" customHeight="1">
      <c r="A1272" s="180" t="str">
        <f>A1271</f>
        <v/>
      </c>
      <c r="B1272" s="165"/>
      <c r="C1272" s="265"/>
      <c r="D1272" s="266"/>
      <c r="E1272" s="266"/>
      <c r="F1272" s="266"/>
      <c r="G1272" s="266"/>
      <c r="H1272" s="231"/>
      <c r="I1272" s="231"/>
      <c r="J1272" s="231"/>
      <c r="K1272" s="264">
        <f t="shared" si="131"/>
        <v>716.84999999999991</v>
      </c>
      <c r="L1272" s="264"/>
      <c r="M1272" s="264"/>
      <c r="N1272" s="486"/>
      <c r="O1272" s="263">
        <f>O1271</f>
        <v>1</v>
      </c>
      <c r="P1272" s="264"/>
      <c r="Q1272" s="264">
        <f>Q1271</f>
        <v>1</v>
      </c>
      <c r="R1272" s="264"/>
      <c r="S1272" s="264">
        <f>S1271</f>
        <v>1</v>
      </c>
      <c r="T1272" s="264"/>
      <c r="U1272" s="554">
        <f t="shared" ref="U1272" si="135">U1271</f>
        <v>1</v>
      </c>
      <c r="V1272" s="554"/>
      <c r="W1272" s="555"/>
      <c r="X1272" s="550">
        <f>IF(E1271="","",ROUND(K1272*O1272*U1272,1))</f>
        <v>716.9</v>
      </c>
      <c r="Y1272" s="551"/>
      <c r="Z1272" s="551"/>
      <c r="AA1272" s="551"/>
      <c r="AB1272" s="550">
        <f>IF(E1271="","",ROUND(K1272*Q1272*U1272,1))</f>
        <v>716.9</v>
      </c>
      <c r="AC1272" s="551"/>
      <c r="AD1272" s="551"/>
      <c r="AE1272" s="551"/>
      <c r="AF1272" s="550">
        <f>IF(E1271="","",ROUND(K1272*S1272*U1272,1))</f>
        <v>716.9</v>
      </c>
      <c r="AG1272" s="551"/>
      <c r="AH1272" s="551"/>
      <c r="AI1272" s="552"/>
    </row>
    <row r="1273" spans="1:35" s="174" customFormat="1" ht="15.75" customHeight="1">
      <c r="A1273" s="180" t="str">
        <f>IF(H1273="","×","")</f>
        <v/>
      </c>
      <c r="B1273" s="165"/>
      <c r="C1273" s="265">
        <f>IF(D1235="","",D1235)</f>
        <v>6</v>
      </c>
      <c r="D1273" s="266"/>
      <c r="E1273" s="266" t="str">
        <f>IF(G1235="","",G1235)</f>
        <v>粘性土</v>
      </c>
      <c r="F1273" s="266"/>
      <c r="G1273" s="266"/>
      <c r="H1273" s="231">
        <f>IF(J1235="","",J1235)</f>
        <v>2.3499999046325684</v>
      </c>
      <c r="I1273" s="231"/>
      <c r="J1273" s="231"/>
      <c r="K1273" s="264">
        <f t="shared" si="131"/>
        <v>1165.0500000000002</v>
      </c>
      <c r="L1273" s="264"/>
      <c r="M1273" s="264"/>
      <c r="N1273" s="486"/>
      <c r="O1273" s="263">
        <f>IF(E1273="","",IF(E1273="粘性土",1,CHOOSE(AJ$1160,X$1155,X$1156,X$1157)))</f>
        <v>1</v>
      </c>
      <c r="P1273" s="264"/>
      <c r="Q1273" s="264">
        <f>IF(E1273="","",IF(E1273="粘性土",1,CHOOSE(AJ$1160,AB$1155,AB$1156,AB$1157)))</f>
        <v>1</v>
      </c>
      <c r="R1273" s="264"/>
      <c r="S1273" s="264">
        <f>IF(E1273="","",IF(E1273="粘性土",1,CHOOSE(AJ$1160,AF$1155,AF$1156,AF$1157)))</f>
        <v>1</v>
      </c>
      <c r="T1273" s="264"/>
      <c r="U1273" s="554">
        <f>IF(E1273="","",IF(E1273="粘性土",1,AJ$1173))</f>
        <v>1</v>
      </c>
      <c r="V1273" s="554"/>
      <c r="W1273" s="555"/>
      <c r="X1273" s="550">
        <f>IF(E1273="","",ROUND(K1273*O1273*U1273,1))</f>
        <v>1165.0999999999999</v>
      </c>
      <c r="Y1273" s="551"/>
      <c r="Z1273" s="551"/>
      <c r="AA1273" s="551"/>
      <c r="AB1273" s="550">
        <f>IF(E1273="","",ROUND(K1273*Q1273*U1273,1))</f>
        <v>1165.0999999999999</v>
      </c>
      <c r="AC1273" s="551"/>
      <c r="AD1273" s="551"/>
      <c r="AE1273" s="551"/>
      <c r="AF1273" s="550">
        <f>IF(E1273="","",ROUND(K1273*S1273*U1273,1))</f>
        <v>1165.0999999999999</v>
      </c>
      <c r="AG1273" s="551"/>
      <c r="AH1273" s="551"/>
      <c r="AI1273" s="552"/>
    </row>
    <row r="1274" spans="1:35" s="174" customFormat="1" ht="15.75" customHeight="1">
      <c r="A1274" s="180" t="str">
        <f>A1273</f>
        <v/>
      </c>
      <c r="B1274" s="165"/>
      <c r="C1274" s="265"/>
      <c r="D1274" s="266"/>
      <c r="E1274" s="266"/>
      <c r="F1274" s="266"/>
      <c r="G1274" s="266"/>
      <c r="H1274" s="231"/>
      <c r="I1274" s="231"/>
      <c r="J1274" s="231"/>
      <c r="K1274" s="264">
        <f t="shared" si="131"/>
        <v>1165.0500000000002</v>
      </c>
      <c r="L1274" s="264"/>
      <c r="M1274" s="264"/>
      <c r="N1274" s="486"/>
      <c r="O1274" s="263">
        <f>O1273</f>
        <v>1</v>
      </c>
      <c r="P1274" s="264"/>
      <c r="Q1274" s="264">
        <f>Q1273</f>
        <v>1</v>
      </c>
      <c r="R1274" s="264"/>
      <c r="S1274" s="264">
        <f>S1273</f>
        <v>1</v>
      </c>
      <c r="T1274" s="264"/>
      <c r="U1274" s="554">
        <f t="shared" ref="U1274" si="136">U1273</f>
        <v>1</v>
      </c>
      <c r="V1274" s="554"/>
      <c r="W1274" s="555"/>
      <c r="X1274" s="550">
        <f>IF(E1273="","",ROUND(K1274*O1274*U1274,1))</f>
        <v>1165.0999999999999</v>
      </c>
      <c r="Y1274" s="551"/>
      <c r="Z1274" s="551"/>
      <c r="AA1274" s="551"/>
      <c r="AB1274" s="550">
        <f>IF(E1273="","",ROUND(K1274*Q1274*U1274,1))</f>
        <v>1165.0999999999999</v>
      </c>
      <c r="AC1274" s="551"/>
      <c r="AD1274" s="551"/>
      <c r="AE1274" s="551"/>
      <c r="AF1274" s="550">
        <f>IF(E1273="","",ROUND(K1274*S1274*U1274,1))</f>
        <v>1165.0999999999999</v>
      </c>
      <c r="AG1274" s="551"/>
      <c r="AH1274" s="551"/>
      <c r="AI1274" s="552"/>
    </row>
    <row r="1275" spans="1:35" s="174" customFormat="1" ht="15.75" customHeight="1">
      <c r="A1275" s="180" t="str">
        <f>IF(H1275="","×","")</f>
        <v/>
      </c>
      <c r="B1275" s="165"/>
      <c r="C1275" s="265">
        <f>IF(D1237="","",D1237)</f>
        <v>7</v>
      </c>
      <c r="D1275" s="266"/>
      <c r="E1275" s="266" t="str">
        <f>IF(G1237="","",G1237)</f>
        <v>砂質土</v>
      </c>
      <c r="F1275" s="266"/>
      <c r="G1275" s="266"/>
      <c r="H1275" s="231">
        <f>IF(J1237="","",J1237)</f>
        <v>8.6000003814697266</v>
      </c>
      <c r="I1275" s="231"/>
      <c r="J1275" s="231"/>
      <c r="K1275" s="264">
        <f t="shared" si="131"/>
        <v>1897.0500000000002</v>
      </c>
      <c r="L1275" s="264"/>
      <c r="M1275" s="264"/>
      <c r="N1275" s="486"/>
      <c r="O1275" s="263">
        <f>IF(E1275="","",IF(E1275="粘性土",1,CHOOSE(AJ$1160,X$1155,X$1156,X$1157)))</f>
        <v>1</v>
      </c>
      <c r="P1275" s="264"/>
      <c r="Q1275" s="264">
        <f>IF(E1275="","",IF(E1275="粘性土",1,CHOOSE(AJ$1160,AB$1155,AB$1156,AB$1157)))</f>
        <v>0.5</v>
      </c>
      <c r="R1275" s="264"/>
      <c r="S1275" s="264">
        <f>IF(E1275="","",IF(E1275="粘性土",1,CHOOSE(AJ$1160,AF$1155,AF$1156,AF$1157)))</f>
        <v>0.4</v>
      </c>
      <c r="T1275" s="264"/>
      <c r="U1275" s="554">
        <f>IF(E1275="","",IF(E1275="粘性土",1,AJ$1173))</f>
        <v>0.83899999999999997</v>
      </c>
      <c r="V1275" s="554"/>
      <c r="W1275" s="555"/>
      <c r="X1275" s="550">
        <f>IF(E1275="","",ROUND(K1275*O1275*U1275,1))</f>
        <v>1591.6</v>
      </c>
      <c r="Y1275" s="551"/>
      <c r="Z1275" s="551"/>
      <c r="AA1275" s="551"/>
      <c r="AB1275" s="550">
        <f>IF(E1275="","",ROUND(K1275*Q1275*U1275,1))</f>
        <v>795.8</v>
      </c>
      <c r="AC1275" s="551"/>
      <c r="AD1275" s="551"/>
      <c r="AE1275" s="551"/>
      <c r="AF1275" s="550">
        <f>IF(E1275="","",ROUND(K1275*S1275*U1275,1))</f>
        <v>636.6</v>
      </c>
      <c r="AG1275" s="551"/>
      <c r="AH1275" s="551"/>
      <c r="AI1275" s="552"/>
    </row>
    <row r="1276" spans="1:35" s="174" customFormat="1" ht="15.75" customHeight="1">
      <c r="A1276" s="180" t="str">
        <f>A1275</f>
        <v/>
      </c>
      <c r="B1276" s="165"/>
      <c r="C1276" s="265"/>
      <c r="D1276" s="266"/>
      <c r="E1276" s="266"/>
      <c r="F1276" s="266"/>
      <c r="G1276" s="266"/>
      <c r="H1276" s="231"/>
      <c r="I1276" s="231"/>
      <c r="J1276" s="231"/>
      <c r="K1276" s="264">
        <f t="shared" si="131"/>
        <v>2992.2</v>
      </c>
      <c r="L1276" s="264"/>
      <c r="M1276" s="264"/>
      <c r="N1276" s="486"/>
      <c r="O1276" s="263">
        <f>O1275</f>
        <v>1</v>
      </c>
      <c r="P1276" s="264"/>
      <c r="Q1276" s="264">
        <f>Q1275</f>
        <v>0.5</v>
      </c>
      <c r="R1276" s="264"/>
      <c r="S1276" s="264">
        <f>S1275</f>
        <v>0.4</v>
      </c>
      <c r="T1276" s="264"/>
      <c r="U1276" s="554">
        <f t="shared" ref="U1276:U1294" si="137">U1275</f>
        <v>0.83899999999999997</v>
      </c>
      <c r="V1276" s="554"/>
      <c r="W1276" s="555"/>
      <c r="X1276" s="550">
        <f>IF(E1275="","",ROUND(K1276*O1276*U1276,1))</f>
        <v>2510.5</v>
      </c>
      <c r="Y1276" s="551"/>
      <c r="Z1276" s="551"/>
      <c r="AA1276" s="551"/>
      <c r="AB1276" s="550">
        <f>IF(E1275="","",ROUND(K1276*Q1276*U1276,1))</f>
        <v>1255.2</v>
      </c>
      <c r="AC1276" s="551"/>
      <c r="AD1276" s="551"/>
      <c r="AE1276" s="551"/>
      <c r="AF1276" s="550">
        <f>IF(E1275="","",ROUND(K1276*S1276*U1276,1))</f>
        <v>1004.2</v>
      </c>
      <c r="AG1276" s="551"/>
      <c r="AH1276" s="551"/>
      <c r="AI1276" s="552"/>
    </row>
    <row r="1277" spans="1:35" s="174" customFormat="1" ht="15.75" customHeight="1">
      <c r="A1277" s="180" t="str">
        <f>IF(H1277="","×","")</f>
        <v/>
      </c>
      <c r="B1277" s="165"/>
      <c r="C1277" s="265">
        <f>IF(D1239="","",D1239)</f>
        <v>8</v>
      </c>
      <c r="D1277" s="266"/>
      <c r="E1277" s="266" t="str">
        <f>IF(G1239="","",G1239)</f>
        <v>粘性土</v>
      </c>
      <c r="F1277" s="266"/>
      <c r="G1277" s="266"/>
      <c r="H1277" s="231">
        <f>IF(J1239="","",J1239)</f>
        <v>2.2000000476837158</v>
      </c>
      <c r="I1277" s="231"/>
      <c r="J1277" s="231"/>
      <c r="K1277" s="264">
        <f t="shared" si="131"/>
        <v>1143.4499999999998</v>
      </c>
      <c r="L1277" s="264"/>
      <c r="M1277" s="264"/>
      <c r="N1277" s="486"/>
      <c r="O1277" s="263">
        <f>IF(E1277="","",IF(E1277="粘性土",1,CHOOSE(AJ$1160,X$1155,X$1156,X$1157)))</f>
        <v>1</v>
      </c>
      <c r="P1277" s="264"/>
      <c r="Q1277" s="264">
        <f>IF(E1277="","",IF(E1277="粘性土",1,CHOOSE(AJ$1160,AB$1155,AB$1156,AB$1157)))</f>
        <v>1</v>
      </c>
      <c r="R1277" s="264"/>
      <c r="S1277" s="264">
        <f>IF(E1277="","",IF(E1277="粘性土",1,CHOOSE(AJ$1160,AF$1155,AF$1156,AF$1157)))</f>
        <v>1</v>
      </c>
      <c r="T1277" s="264"/>
      <c r="U1277" s="554">
        <f>IF(E1277="","",IF(E1277="粘性土",1,AJ$1173))</f>
        <v>1</v>
      </c>
      <c r="V1277" s="554"/>
      <c r="W1277" s="555"/>
      <c r="X1277" s="550">
        <f>IF(E1277="","",ROUND(K1277*O1277*U1277,1))</f>
        <v>1143.5</v>
      </c>
      <c r="Y1277" s="551"/>
      <c r="Z1277" s="551"/>
      <c r="AA1277" s="551"/>
      <c r="AB1277" s="550">
        <f>IF(E1277="","",ROUND(K1277*Q1277*U1277,1))</f>
        <v>1143.5</v>
      </c>
      <c r="AC1277" s="551"/>
      <c r="AD1277" s="551"/>
      <c r="AE1277" s="551"/>
      <c r="AF1277" s="550">
        <f>IF(E1277="","",ROUND(K1277*S1277*U1277,1))</f>
        <v>1143.5</v>
      </c>
      <c r="AG1277" s="551"/>
      <c r="AH1277" s="551"/>
      <c r="AI1277" s="552"/>
    </row>
    <row r="1278" spans="1:35" s="174" customFormat="1" ht="15.75" customHeight="1">
      <c r="A1278" s="180" t="str">
        <f>A1277</f>
        <v/>
      </c>
      <c r="B1278" s="165"/>
      <c r="C1278" s="265"/>
      <c r="D1278" s="266"/>
      <c r="E1278" s="266"/>
      <c r="F1278" s="266"/>
      <c r="G1278" s="266"/>
      <c r="H1278" s="231"/>
      <c r="I1278" s="231"/>
      <c r="J1278" s="231"/>
      <c r="K1278" s="264">
        <f t="shared" si="131"/>
        <v>1143.4499999999998</v>
      </c>
      <c r="L1278" s="264"/>
      <c r="M1278" s="264"/>
      <c r="N1278" s="486"/>
      <c r="O1278" s="263">
        <f t="shared" ref="O1278" si="138">O1277</f>
        <v>1</v>
      </c>
      <c r="P1278" s="264"/>
      <c r="Q1278" s="264">
        <f t="shared" ref="Q1278" si="139">Q1277</f>
        <v>1</v>
      </c>
      <c r="R1278" s="264"/>
      <c r="S1278" s="264">
        <f t="shared" ref="S1278" si="140">S1277</f>
        <v>1</v>
      </c>
      <c r="T1278" s="264"/>
      <c r="U1278" s="554">
        <f t="shared" si="137"/>
        <v>1</v>
      </c>
      <c r="V1278" s="554"/>
      <c r="W1278" s="555"/>
      <c r="X1278" s="550">
        <f>IF(E1277="","",ROUND(K1278*O1278*U1278,1))</f>
        <v>1143.5</v>
      </c>
      <c r="Y1278" s="551"/>
      <c r="Z1278" s="551"/>
      <c r="AA1278" s="551"/>
      <c r="AB1278" s="550">
        <f>IF(E1277="","",ROUND(K1278*Q1278*U1278,1))</f>
        <v>1143.5</v>
      </c>
      <c r="AC1278" s="551"/>
      <c r="AD1278" s="551"/>
      <c r="AE1278" s="551"/>
      <c r="AF1278" s="550">
        <f>IF(E1277="","",ROUND(K1278*S1278*U1278,1))</f>
        <v>1143.5</v>
      </c>
      <c r="AG1278" s="551"/>
      <c r="AH1278" s="551"/>
      <c r="AI1278" s="552"/>
    </row>
    <row r="1279" spans="1:35" s="174" customFormat="1" ht="15.75" customHeight="1">
      <c r="A1279" s="180" t="str">
        <f>IF(H1279="","×","")</f>
        <v/>
      </c>
      <c r="B1279" s="165"/>
      <c r="C1279" s="265">
        <f>IF(D1241="","",D1241)</f>
        <v>9</v>
      </c>
      <c r="D1279" s="266"/>
      <c r="E1279" s="266" t="str">
        <f>IF(G1241="","",G1241)</f>
        <v>砂質土</v>
      </c>
      <c r="F1279" s="266"/>
      <c r="G1279" s="266"/>
      <c r="H1279" s="231">
        <f>IF(J1241="","",J1241)</f>
        <v>1.5</v>
      </c>
      <c r="I1279" s="231"/>
      <c r="J1279" s="231"/>
      <c r="K1279" s="264">
        <f t="shared" si="131"/>
        <v>2828.25</v>
      </c>
      <c r="L1279" s="264"/>
      <c r="M1279" s="264"/>
      <c r="N1279" s="486"/>
      <c r="O1279" s="263">
        <f>IF(E1279="","",IF(E1279="粘性土",1,CHOOSE(AJ$1160,X$1155,X$1156,X$1157)))</f>
        <v>1</v>
      </c>
      <c r="P1279" s="264"/>
      <c r="Q1279" s="264">
        <f>IF(E1279="","",IF(E1279="粘性土",1,CHOOSE(AJ$1160,AB$1155,AB$1156,AB$1157)))</f>
        <v>0.5</v>
      </c>
      <c r="R1279" s="264"/>
      <c r="S1279" s="264">
        <f>IF(E1279="","",IF(E1279="粘性土",1,CHOOSE(AJ$1160,AF$1155,AF$1156,AF$1157)))</f>
        <v>0.4</v>
      </c>
      <c r="T1279" s="264"/>
      <c r="U1279" s="554">
        <f>IF(E1279="","",IF(E1279="粘性土",1,AJ$1173))</f>
        <v>0.83899999999999997</v>
      </c>
      <c r="V1279" s="554"/>
      <c r="W1279" s="555"/>
      <c r="X1279" s="550">
        <f>IF(E1279="","",ROUND(K1279*O1279*U1279,1))</f>
        <v>2372.9</v>
      </c>
      <c r="Y1279" s="551"/>
      <c r="Z1279" s="551"/>
      <c r="AA1279" s="551"/>
      <c r="AB1279" s="550">
        <f>IF(E1279="","",ROUND(K1279*Q1279*U1279,1))</f>
        <v>1186.5</v>
      </c>
      <c r="AC1279" s="551"/>
      <c r="AD1279" s="551"/>
      <c r="AE1279" s="551"/>
      <c r="AF1279" s="550">
        <f>IF(E1279="","",ROUND(K1279*S1279*U1279,1))</f>
        <v>949.2</v>
      </c>
      <c r="AG1279" s="551"/>
      <c r="AH1279" s="551"/>
      <c r="AI1279" s="552"/>
    </row>
    <row r="1280" spans="1:35" s="174" customFormat="1" ht="15.75" customHeight="1">
      <c r="A1280" s="180" t="str">
        <f>A1279</f>
        <v/>
      </c>
      <c r="B1280" s="165"/>
      <c r="C1280" s="265"/>
      <c r="D1280" s="266"/>
      <c r="E1280" s="266"/>
      <c r="F1280" s="266"/>
      <c r="G1280" s="266"/>
      <c r="H1280" s="231"/>
      <c r="I1280" s="231"/>
      <c r="J1280" s="231"/>
      <c r="K1280" s="264">
        <f t="shared" si="131"/>
        <v>2997</v>
      </c>
      <c r="L1280" s="264"/>
      <c r="M1280" s="264"/>
      <c r="N1280" s="486"/>
      <c r="O1280" s="263">
        <f t="shared" ref="O1280" si="141">O1279</f>
        <v>1</v>
      </c>
      <c r="P1280" s="264"/>
      <c r="Q1280" s="264">
        <f t="shared" ref="Q1280" si="142">Q1279</f>
        <v>0.5</v>
      </c>
      <c r="R1280" s="264"/>
      <c r="S1280" s="264">
        <f t="shared" ref="S1280" si="143">S1279</f>
        <v>0.4</v>
      </c>
      <c r="T1280" s="264"/>
      <c r="U1280" s="554">
        <f t="shared" si="137"/>
        <v>0.83899999999999997</v>
      </c>
      <c r="V1280" s="554"/>
      <c r="W1280" s="555"/>
      <c r="X1280" s="550">
        <f>IF(E1279="","",ROUND(K1280*O1280*U1280,1))</f>
        <v>2514.5</v>
      </c>
      <c r="Y1280" s="551"/>
      <c r="Z1280" s="551"/>
      <c r="AA1280" s="551"/>
      <c r="AB1280" s="550">
        <f>IF(E1279="","",ROUND(K1280*Q1280*U1280,1))</f>
        <v>1257.2</v>
      </c>
      <c r="AC1280" s="551"/>
      <c r="AD1280" s="551"/>
      <c r="AE1280" s="551"/>
      <c r="AF1280" s="550">
        <f>IF(E1279="","",ROUND(K1280*S1280*U1280,1))</f>
        <v>1005.8</v>
      </c>
      <c r="AG1280" s="551"/>
      <c r="AH1280" s="551"/>
      <c r="AI1280" s="552"/>
    </row>
    <row r="1281" spans="1:39" s="174" customFormat="1" ht="15.75" customHeight="1">
      <c r="A1281" s="180" t="str">
        <f>IF(H1281="","×","")</f>
        <v/>
      </c>
      <c r="B1281" s="165"/>
      <c r="C1281" s="265">
        <f>IF(D1243="","",D1243)</f>
        <v>10</v>
      </c>
      <c r="D1281" s="266"/>
      <c r="E1281" s="266" t="str">
        <f>IF(G1243="","",G1243)</f>
        <v>粘性土</v>
      </c>
      <c r="F1281" s="266"/>
      <c r="G1281" s="266"/>
      <c r="H1281" s="231">
        <f>IF(J1243="","",J1243)</f>
        <v>3.8499999046325684</v>
      </c>
      <c r="I1281" s="231"/>
      <c r="J1281" s="231"/>
      <c r="K1281" s="264">
        <f t="shared" si="131"/>
        <v>1159.6500000000001</v>
      </c>
      <c r="L1281" s="264"/>
      <c r="M1281" s="264"/>
      <c r="N1281" s="486"/>
      <c r="O1281" s="263">
        <f>IF(E1281="","",IF(E1281="粘性土",1,CHOOSE(AJ$1160,X$1155,X$1156,X$1157)))</f>
        <v>1</v>
      </c>
      <c r="P1281" s="264"/>
      <c r="Q1281" s="264">
        <f>IF(E1281="","",IF(E1281="粘性土",1,CHOOSE(AJ$1160,AB$1155,AB$1156,AB$1157)))</f>
        <v>1</v>
      </c>
      <c r="R1281" s="264"/>
      <c r="S1281" s="264">
        <f>IF(E1281="","",IF(E1281="粘性土",1,CHOOSE(AJ$1160,AF$1155,AF$1156,AF$1157)))</f>
        <v>1</v>
      </c>
      <c r="T1281" s="264"/>
      <c r="U1281" s="554">
        <f>IF(E1281="","",IF(E1281="粘性土",1,AJ$1173))</f>
        <v>1</v>
      </c>
      <c r="V1281" s="554"/>
      <c r="W1281" s="555"/>
      <c r="X1281" s="550">
        <f>IF(E1281="","",ROUND(K1281*O1281*U1281,1))</f>
        <v>1159.7</v>
      </c>
      <c r="Y1281" s="551"/>
      <c r="Z1281" s="551"/>
      <c r="AA1281" s="551"/>
      <c r="AB1281" s="550">
        <f>IF(E1281="","",ROUND(K1281*Q1281*U1281,1))</f>
        <v>1159.7</v>
      </c>
      <c r="AC1281" s="551"/>
      <c r="AD1281" s="551"/>
      <c r="AE1281" s="551"/>
      <c r="AF1281" s="550">
        <f>IF(E1281="","",ROUND(K1281*S1281*U1281,1))</f>
        <v>1159.7</v>
      </c>
      <c r="AG1281" s="551"/>
      <c r="AH1281" s="551"/>
      <c r="AI1281" s="552"/>
    </row>
    <row r="1282" spans="1:39" s="174" customFormat="1" ht="15.75" customHeight="1">
      <c r="A1282" s="180" t="str">
        <f>A1281</f>
        <v/>
      </c>
      <c r="B1282" s="165"/>
      <c r="C1282" s="265"/>
      <c r="D1282" s="266"/>
      <c r="E1282" s="266"/>
      <c r="F1282" s="266"/>
      <c r="G1282" s="266"/>
      <c r="H1282" s="231"/>
      <c r="I1282" s="231"/>
      <c r="J1282" s="231"/>
      <c r="K1282" s="264">
        <f t="shared" si="131"/>
        <v>1159.6500000000001</v>
      </c>
      <c r="L1282" s="264"/>
      <c r="M1282" s="264"/>
      <c r="N1282" s="486"/>
      <c r="O1282" s="263">
        <f t="shared" ref="O1282" si="144">O1281</f>
        <v>1</v>
      </c>
      <c r="P1282" s="264"/>
      <c r="Q1282" s="264">
        <f t="shared" ref="Q1282" si="145">Q1281</f>
        <v>1</v>
      </c>
      <c r="R1282" s="264"/>
      <c r="S1282" s="264">
        <f t="shared" ref="S1282" si="146">S1281</f>
        <v>1</v>
      </c>
      <c r="T1282" s="264"/>
      <c r="U1282" s="554">
        <f t="shared" si="137"/>
        <v>1</v>
      </c>
      <c r="V1282" s="554"/>
      <c r="W1282" s="555"/>
      <c r="X1282" s="550">
        <f>IF(E1281="","",ROUND(K1282*O1282*U1282,1))</f>
        <v>1159.7</v>
      </c>
      <c r="Y1282" s="551"/>
      <c r="Z1282" s="551"/>
      <c r="AA1282" s="551"/>
      <c r="AB1282" s="550">
        <f>IF(E1281="","",ROUND(K1282*Q1282*U1282,1))</f>
        <v>1159.7</v>
      </c>
      <c r="AC1282" s="551"/>
      <c r="AD1282" s="551"/>
      <c r="AE1282" s="551"/>
      <c r="AF1282" s="550">
        <f>IF(E1281="","",ROUND(K1282*S1282*U1282,1))</f>
        <v>1159.7</v>
      </c>
      <c r="AG1282" s="551"/>
      <c r="AH1282" s="551"/>
      <c r="AI1282" s="552"/>
    </row>
    <row r="1283" spans="1:39" s="174" customFormat="1" ht="15.75" customHeight="1">
      <c r="A1283" s="180" t="str">
        <f>IF(H1283="","×","")</f>
        <v/>
      </c>
      <c r="B1283" s="165"/>
      <c r="C1283" s="265">
        <f>IF(D1245="","",D1245)</f>
        <v>11</v>
      </c>
      <c r="D1283" s="266"/>
      <c r="E1283" s="266" t="str">
        <f>IF(G1245="","",G1245)</f>
        <v>砂質土</v>
      </c>
      <c r="F1283" s="266"/>
      <c r="G1283" s="266"/>
      <c r="H1283" s="231">
        <f>IF(J1245="","",J1245)</f>
        <v>2.4000000953674316</v>
      </c>
      <c r="I1283" s="231"/>
      <c r="J1283" s="231"/>
      <c r="K1283" s="264">
        <f t="shared" si="131"/>
        <v>3460.5</v>
      </c>
      <c r="L1283" s="264"/>
      <c r="M1283" s="264"/>
      <c r="N1283" s="486"/>
      <c r="O1283" s="263">
        <f>IF(E1283="","",IF(E1283="粘性土",1,CHOOSE(AJ$1160,X$1155,X$1156,X$1157)))</f>
        <v>1</v>
      </c>
      <c r="P1283" s="264"/>
      <c r="Q1283" s="264">
        <f>IF(E1283="","",IF(E1283="粘性土",1,CHOOSE(AJ$1160,AB$1155,AB$1156,AB$1157)))</f>
        <v>0.5</v>
      </c>
      <c r="R1283" s="264"/>
      <c r="S1283" s="264">
        <f>IF(E1283="","",IF(E1283="粘性土",1,CHOOSE(AJ$1160,AF$1155,AF$1156,AF$1157)))</f>
        <v>0.4</v>
      </c>
      <c r="T1283" s="264"/>
      <c r="U1283" s="554">
        <f>IF(E1283="","",IF(E1283="粘性土",1,AJ$1173))</f>
        <v>0.83899999999999997</v>
      </c>
      <c r="V1283" s="554"/>
      <c r="W1283" s="555"/>
      <c r="X1283" s="550">
        <f>IF(E1283="","",ROUND(K1283*O1283*U1283,1))</f>
        <v>2903.4</v>
      </c>
      <c r="Y1283" s="551"/>
      <c r="Z1283" s="551"/>
      <c r="AA1283" s="551"/>
      <c r="AB1283" s="550">
        <f>IF(E1283="","",ROUND(K1283*Q1283*U1283,1))</f>
        <v>1451.7</v>
      </c>
      <c r="AC1283" s="551"/>
      <c r="AD1283" s="551"/>
      <c r="AE1283" s="551"/>
      <c r="AF1283" s="550">
        <f>IF(E1283="","",ROUND(K1283*S1283*U1283,1))</f>
        <v>1161.3</v>
      </c>
      <c r="AG1283" s="551"/>
      <c r="AH1283" s="551"/>
      <c r="AI1283" s="552"/>
    </row>
    <row r="1284" spans="1:39" s="174" customFormat="1" ht="15.75" customHeight="1">
      <c r="A1284" s="180" t="str">
        <f>A1283</f>
        <v/>
      </c>
      <c r="B1284" s="165"/>
      <c r="C1284" s="265"/>
      <c r="D1284" s="266"/>
      <c r="E1284" s="266"/>
      <c r="F1284" s="266"/>
      <c r="G1284" s="266"/>
      <c r="H1284" s="231"/>
      <c r="I1284" s="231"/>
      <c r="J1284" s="231"/>
      <c r="K1284" s="264">
        <f t="shared" si="131"/>
        <v>3741.75</v>
      </c>
      <c r="L1284" s="264"/>
      <c r="M1284" s="264"/>
      <c r="N1284" s="486"/>
      <c r="O1284" s="263">
        <f t="shared" ref="O1284" si="147">O1283</f>
        <v>1</v>
      </c>
      <c r="P1284" s="264"/>
      <c r="Q1284" s="264">
        <f t="shared" ref="Q1284" si="148">Q1283</f>
        <v>0.5</v>
      </c>
      <c r="R1284" s="264"/>
      <c r="S1284" s="264">
        <f t="shared" ref="S1284" si="149">S1283</f>
        <v>0.4</v>
      </c>
      <c r="T1284" s="264"/>
      <c r="U1284" s="554">
        <f t="shared" si="137"/>
        <v>0.83899999999999997</v>
      </c>
      <c r="V1284" s="554"/>
      <c r="W1284" s="555"/>
      <c r="X1284" s="550">
        <f>IF(E1283="","",ROUND(K1284*O1284*U1284,1))</f>
        <v>3139.3</v>
      </c>
      <c r="Y1284" s="551"/>
      <c r="Z1284" s="551"/>
      <c r="AA1284" s="551"/>
      <c r="AB1284" s="550">
        <f>IF(E1283="","",ROUND(K1284*Q1284*U1284,1))</f>
        <v>1569.7</v>
      </c>
      <c r="AC1284" s="551"/>
      <c r="AD1284" s="551"/>
      <c r="AE1284" s="551"/>
      <c r="AF1284" s="550">
        <f>IF(E1283="","",ROUND(K1284*S1284*U1284,1))</f>
        <v>1255.7</v>
      </c>
      <c r="AG1284" s="551"/>
      <c r="AH1284" s="551"/>
      <c r="AI1284" s="552"/>
    </row>
    <row r="1285" spans="1:39" s="174" customFormat="1" ht="15.75" customHeight="1">
      <c r="A1285" s="180" t="str">
        <f>IF(H1285="","×","")</f>
        <v/>
      </c>
      <c r="B1285" s="165"/>
      <c r="C1285" s="265">
        <f>IF(D1247="","",D1247)</f>
        <v>12</v>
      </c>
      <c r="D1285" s="266"/>
      <c r="E1285" s="266" t="str">
        <f>IF(G1247="","",G1247)</f>
        <v>粘性土</v>
      </c>
      <c r="F1285" s="266"/>
      <c r="G1285" s="266"/>
      <c r="H1285" s="231">
        <f>IF(J1247="","",J1247)</f>
        <v>2.2699999809265137</v>
      </c>
      <c r="I1285" s="231"/>
      <c r="J1285" s="231"/>
      <c r="K1285" s="264">
        <f t="shared" si="131"/>
        <v>1159.6500000000001</v>
      </c>
      <c r="L1285" s="264"/>
      <c r="M1285" s="264"/>
      <c r="N1285" s="486"/>
      <c r="O1285" s="263">
        <f>IF(E1285="","",IF(E1285="粘性土",1,CHOOSE(AJ$1160,X$1155,X$1156,X$1157)))</f>
        <v>1</v>
      </c>
      <c r="P1285" s="264"/>
      <c r="Q1285" s="264">
        <f>IF(E1285="","",IF(E1285="粘性土",1,CHOOSE(AJ$1160,AB$1155,AB$1156,AB$1157)))</f>
        <v>1</v>
      </c>
      <c r="R1285" s="264"/>
      <c r="S1285" s="264">
        <f>IF(E1285="","",IF(E1285="粘性土",1,CHOOSE(AJ$1160,AF$1155,AF$1156,AF$1157)))</f>
        <v>1</v>
      </c>
      <c r="T1285" s="264"/>
      <c r="U1285" s="554">
        <f>IF(E1285="","",IF(E1285="粘性土",1,AJ$1173))</f>
        <v>1</v>
      </c>
      <c r="V1285" s="554"/>
      <c r="W1285" s="555"/>
      <c r="X1285" s="550">
        <f>IF(E1285="","",ROUND(K1285*O1285*U1285,1))</f>
        <v>1159.7</v>
      </c>
      <c r="Y1285" s="551"/>
      <c r="Z1285" s="551"/>
      <c r="AA1285" s="551"/>
      <c r="AB1285" s="550">
        <f>IF(E1285="","",ROUND(K1285*Q1285*U1285,1))</f>
        <v>1159.7</v>
      </c>
      <c r="AC1285" s="551"/>
      <c r="AD1285" s="551"/>
      <c r="AE1285" s="551"/>
      <c r="AF1285" s="550">
        <f>IF(E1285="","",ROUND(K1285*S1285*U1285,1))</f>
        <v>1159.7</v>
      </c>
      <c r="AG1285" s="551"/>
      <c r="AH1285" s="551"/>
      <c r="AI1285" s="552"/>
    </row>
    <row r="1286" spans="1:39" s="174" customFormat="1" ht="15.75" customHeight="1">
      <c r="A1286" s="180" t="str">
        <f>A1285</f>
        <v/>
      </c>
      <c r="B1286" s="165"/>
      <c r="C1286" s="265"/>
      <c r="D1286" s="266"/>
      <c r="E1286" s="266"/>
      <c r="F1286" s="266"/>
      <c r="G1286" s="266"/>
      <c r="H1286" s="231"/>
      <c r="I1286" s="231"/>
      <c r="J1286" s="231"/>
      <c r="K1286" s="264">
        <f t="shared" si="131"/>
        <v>1159.6500000000001</v>
      </c>
      <c r="L1286" s="264"/>
      <c r="M1286" s="264"/>
      <c r="N1286" s="486"/>
      <c r="O1286" s="263">
        <f t="shared" ref="O1286" si="150">O1285</f>
        <v>1</v>
      </c>
      <c r="P1286" s="264"/>
      <c r="Q1286" s="264">
        <f t="shared" ref="Q1286" si="151">Q1285</f>
        <v>1</v>
      </c>
      <c r="R1286" s="264"/>
      <c r="S1286" s="264">
        <f t="shared" ref="S1286" si="152">S1285</f>
        <v>1</v>
      </c>
      <c r="T1286" s="264"/>
      <c r="U1286" s="554">
        <f t="shared" si="137"/>
        <v>1</v>
      </c>
      <c r="V1286" s="554"/>
      <c r="W1286" s="555"/>
      <c r="X1286" s="550">
        <f>IF(E1285="","",ROUND(K1286*O1286*U1286,1))</f>
        <v>1159.7</v>
      </c>
      <c r="Y1286" s="551"/>
      <c r="Z1286" s="551"/>
      <c r="AA1286" s="551"/>
      <c r="AB1286" s="550">
        <f>IF(E1285="","",ROUND(K1286*Q1286*U1286,1))</f>
        <v>1159.7</v>
      </c>
      <c r="AC1286" s="551"/>
      <c r="AD1286" s="551"/>
      <c r="AE1286" s="551"/>
      <c r="AF1286" s="550">
        <f>IF(E1285="","",ROUND(K1286*S1286*U1286,1))</f>
        <v>1159.7</v>
      </c>
      <c r="AG1286" s="551"/>
      <c r="AH1286" s="551"/>
      <c r="AI1286" s="552"/>
    </row>
    <row r="1287" spans="1:39" s="174" customFormat="1" ht="15.75" hidden="1" customHeight="1">
      <c r="A1287" s="180" t="str">
        <f>IF(H1287="","×","")</f>
        <v>×</v>
      </c>
      <c r="B1287" s="165"/>
      <c r="C1287" s="265" t="str">
        <f>IF(D1249="","",D1249)</f>
        <v/>
      </c>
      <c r="D1287" s="266"/>
      <c r="E1287" s="266" t="str">
        <f>IF(G1249="","",G1249)</f>
        <v/>
      </c>
      <c r="F1287" s="266"/>
      <c r="G1287" s="266"/>
      <c r="H1287" s="231" t="str">
        <f>IF(J1249="","",J1249)</f>
        <v/>
      </c>
      <c r="I1287" s="231"/>
      <c r="J1287" s="231"/>
      <c r="K1287" s="264">
        <f t="shared" si="131"/>
        <v>1210.9499999999998</v>
      </c>
      <c r="L1287" s="264"/>
      <c r="M1287" s="264"/>
      <c r="N1287" s="486"/>
      <c r="O1287" s="263" t="str">
        <f>IF(E1287="","",IF(E1287="粘性土",1,CHOOSE(AJ$1160,X$1155,X$1156,X$1157)))</f>
        <v/>
      </c>
      <c r="P1287" s="264"/>
      <c r="Q1287" s="264" t="str">
        <f>IF(E1287="","",IF(E1287="粘性土",1,CHOOSE(AJ$1160,AB$1155,AB$1156,AB$1157)))</f>
        <v/>
      </c>
      <c r="R1287" s="264"/>
      <c r="S1287" s="264" t="str">
        <f>IF(E1287="","",IF(E1287="粘性土",1,CHOOSE(AJ$1160,AF$1155,AF$1156,AF$1157)))</f>
        <v/>
      </c>
      <c r="T1287" s="264"/>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row>
    <row r="1288" spans="1:39" s="174" customFormat="1" ht="15.75" hidden="1" customHeight="1">
      <c r="A1288" s="180" t="str">
        <f>A1287</f>
        <v>×</v>
      </c>
      <c r="B1288" s="165"/>
      <c r="C1288" s="265"/>
      <c r="D1288" s="266"/>
      <c r="E1288" s="266"/>
      <c r="F1288" s="266"/>
      <c r="G1288" s="266"/>
      <c r="H1288" s="231"/>
      <c r="I1288" s="231"/>
      <c r="J1288" s="231"/>
      <c r="K1288" s="264">
        <f t="shared" si="131"/>
        <v>1210.9499999999998</v>
      </c>
      <c r="L1288" s="264"/>
      <c r="M1288" s="264"/>
      <c r="N1288" s="486"/>
      <c r="O1288" s="263" t="str">
        <f>IF(E1288="","",IF(E1288="粘性土",1,CHOOSE(AJ$1160,X$1155,X$1156,X$1157)))</f>
        <v/>
      </c>
      <c r="P1288" s="264"/>
      <c r="Q1288" s="264" t="str">
        <f>IF(E1288="","",IF(E1288="粘性土",1,CHOOSE(AJ$1160,AB$1155,AB$1156,AB$1157)))</f>
        <v/>
      </c>
      <c r="R1288" s="264"/>
      <c r="S1288" s="264" t="str">
        <f>IF(E1288="","",IF(E1288="粘性土",1,CHOOSE(AJ$1160,AF$1155,AF$1156,AF$1157)))</f>
        <v/>
      </c>
      <c r="T1288" s="264"/>
      <c r="U1288" s="554" t="str">
        <f t="shared" si="137"/>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row>
    <row r="1289" spans="1:39" s="174" customFormat="1" ht="15.75" hidden="1" customHeight="1">
      <c r="A1289" s="180" t="str">
        <f>IF(H1289="","×","")</f>
        <v>×</v>
      </c>
      <c r="B1289" s="165"/>
      <c r="C1289" s="265" t="str">
        <f>IF(D1251="","",D1251)</f>
        <v/>
      </c>
      <c r="D1289" s="266"/>
      <c r="E1289" s="266" t="str">
        <f>IF(G1251="","",G1251)</f>
        <v/>
      </c>
      <c r="F1289" s="266"/>
      <c r="G1289" s="266"/>
      <c r="H1289" s="231" t="str">
        <f>IF(J1251="","",J1251)</f>
        <v/>
      </c>
      <c r="I1289" s="231"/>
      <c r="J1289" s="231"/>
      <c r="K1289" s="264">
        <f t="shared" si="131"/>
        <v>1210.9499999999998</v>
      </c>
      <c r="L1289" s="264"/>
      <c r="M1289" s="264"/>
      <c r="N1289" s="486"/>
      <c r="O1289" s="263" t="str">
        <f>O1288</f>
        <v/>
      </c>
      <c r="P1289" s="264"/>
      <c r="Q1289" s="264" t="str">
        <f>Q1288</f>
        <v/>
      </c>
      <c r="R1289" s="264"/>
      <c r="S1289" s="264" t="str">
        <f>S1288</f>
        <v/>
      </c>
      <c r="T1289" s="264"/>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row>
    <row r="1290" spans="1:39" s="174" customFormat="1" ht="15.75" hidden="1" customHeight="1">
      <c r="A1290" s="180" t="str">
        <f>A1289</f>
        <v>×</v>
      </c>
      <c r="B1290" s="165"/>
      <c r="C1290" s="265"/>
      <c r="D1290" s="266"/>
      <c r="E1290" s="266"/>
      <c r="F1290" s="266"/>
      <c r="G1290" s="266"/>
      <c r="H1290" s="231"/>
      <c r="I1290" s="231"/>
      <c r="J1290" s="231"/>
      <c r="K1290" s="264">
        <f t="shared" si="131"/>
        <v>1210.9499999999998</v>
      </c>
      <c r="L1290" s="264"/>
      <c r="M1290" s="264"/>
      <c r="N1290" s="486"/>
      <c r="O1290" s="263" t="str">
        <f>IF(E1290="","",IF(E1290="粘性土",1,CHOOSE(AJ$1160,X$1155,X$1156,X$1157)))</f>
        <v/>
      </c>
      <c r="P1290" s="264"/>
      <c r="Q1290" s="264" t="str">
        <f>IF(E1290="","",IF(E1290="粘性土",1,CHOOSE(AJ$1160,AB$1155,AB$1156,AB$1157)))</f>
        <v/>
      </c>
      <c r="R1290" s="264"/>
      <c r="S1290" s="264" t="str">
        <f>IF(E1290="","",IF(E1290="粘性土",1,CHOOSE(AJ$1160,AF$1155,AF$1156,AF$1157)))</f>
        <v/>
      </c>
      <c r="T1290" s="264"/>
      <c r="U1290" s="554" t="str">
        <f t="shared" si="137"/>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row>
    <row r="1291" spans="1:39" s="174" customFormat="1" ht="15.75" hidden="1" customHeight="1">
      <c r="A1291" s="180" t="str">
        <f>IF(H1291="","×","")</f>
        <v>×</v>
      </c>
      <c r="B1291" s="165"/>
      <c r="C1291" s="265" t="str">
        <f>IF(D1253="","",D1253)</f>
        <v/>
      </c>
      <c r="D1291" s="266"/>
      <c r="E1291" s="266" t="str">
        <f>IF(G1253="","",G1253)</f>
        <v/>
      </c>
      <c r="F1291" s="266"/>
      <c r="G1291" s="266"/>
      <c r="H1291" s="231" t="str">
        <f>IF(J1253="","",J1253)</f>
        <v/>
      </c>
      <c r="I1291" s="231"/>
      <c r="J1291" s="231"/>
      <c r="K1291" s="264">
        <f t="shared" si="131"/>
        <v>1210.9499999999998</v>
      </c>
      <c r="L1291" s="264"/>
      <c r="M1291" s="264"/>
      <c r="N1291" s="486"/>
      <c r="O1291" s="263" t="str">
        <f t="shared" ref="O1291" si="153">O1290</f>
        <v/>
      </c>
      <c r="P1291" s="264"/>
      <c r="Q1291" s="264" t="str">
        <f t="shared" ref="Q1291" si="154">Q1290</f>
        <v/>
      </c>
      <c r="R1291" s="264"/>
      <c r="S1291" s="264" t="str">
        <f t="shared" ref="S1291" si="155">S1290</f>
        <v/>
      </c>
      <c r="T1291" s="264"/>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row>
    <row r="1292" spans="1:39" s="174" customFormat="1" ht="15.75" hidden="1" customHeight="1">
      <c r="A1292" s="180" t="str">
        <f>A1291</f>
        <v>×</v>
      </c>
      <c r="B1292" s="165"/>
      <c r="C1292" s="265"/>
      <c r="D1292" s="266"/>
      <c r="E1292" s="266"/>
      <c r="F1292" s="266"/>
      <c r="G1292" s="266"/>
      <c r="H1292" s="231"/>
      <c r="I1292" s="231"/>
      <c r="J1292" s="231"/>
      <c r="K1292" s="264">
        <f t="shared" si="131"/>
        <v>1210.9499999999998</v>
      </c>
      <c r="L1292" s="264"/>
      <c r="M1292" s="264"/>
      <c r="N1292" s="486"/>
      <c r="O1292" s="263" t="str">
        <f>IF(E1292="","",IF(E1292="粘性土",1,CHOOSE(AJ$1160,X$1155,X$1156,X$1157)))</f>
        <v/>
      </c>
      <c r="P1292" s="264"/>
      <c r="Q1292" s="264" t="str">
        <f>IF(E1292="","",IF(E1292="粘性土",1,CHOOSE(AJ$1160,AB$1155,AB$1156,AB$1157)))</f>
        <v/>
      </c>
      <c r="R1292" s="264"/>
      <c r="S1292" s="264" t="str">
        <f>IF(E1292="","",IF(E1292="粘性土",1,CHOOSE(AJ$1160,AF$1155,AF$1156,AF$1157)))</f>
        <v/>
      </c>
      <c r="T1292" s="264"/>
      <c r="U1292" s="554" t="str">
        <f t="shared" si="137"/>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row>
    <row r="1293" spans="1:39" s="174" customFormat="1" ht="15.75" hidden="1" customHeight="1">
      <c r="A1293" s="180" t="str">
        <f>IF(H1293="","×","")</f>
        <v>×</v>
      </c>
      <c r="B1293" s="165"/>
      <c r="C1293" s="265" t="str">
        <f>IF(D1255="","",D1255)</f>
        <v/>
      </c>
      <c r="D1293" s="266"/>
      <c r="E1293" s="266" t="str">
        <f>IF(G1255="","",G1255)</f>
        <v/>
      </c>
      <c r="F1293" s="266"/>
      <c r="G1293" s="266"/>
      <c r="H1293" s="231" t="str">
        <f>IF(J1255="","",J1255)</f>
        <v/>
      </c>
      <c r="I1293" s="231"/>
      <c r="J1293" s="231"/>
      <c r="K1293" s="264">
        <f t="shared" si="131"/>
        <v>1210.9499999999998</v>
      </c>
      <c r="L1293" s="264"/>
      <c r="M1293" s="264"/>
      <c r="N1293" s="486"/>
      <c r="O1293" s="263" t="str">
        <f t="shared" ref="O1293" si="156">O1292</f>
        <v/>
      </c>
      <c r="P1293" s="264"/>
      <c r="Q1293" s="264" t="str">
        <f t="shared" ref="Q1293" si="157">Q1292</f>
        <v/>
      </c>
      <c r="R1293" s="264"/>
      <c r="S1293" s="264" t="str">
        <f t="shared" ref="S1293" si="158">S1292</f>
        <v/>
      </c>
      <c r="T1293" s="264"/>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row>
    <row r="1294" spans="1:39" s="174" customFormat="1" ht="15.75" hidden="1" customHeight="1">
      <c r="A1294" s="180" t="str">
        <f>A1293</f>
        <v>×</v>
      </c>
      <c r="B1294" s="165"/>
      <c r="C1294" s="269"/>
      <c r="D1294" s="270"/>
      <c r="E1294" s="270"/>
      <c r="F1294" s="270"/>
      <c r="G1294" s="270"/>
      <c r="H1294" s="252"/>
      <c r="I1294" s="252"/>
      <c r="J1294" s="252"/>
      <c r="K1294" s="347">
        <f t="shared" si="131"/>
        <v>1210.9499999999998</v>
      </c>
      <c r="L1294" s="347"/>
      <c r="M1294" s="347"/>
      <c r="N1294" s="549"/>
      <c r="O1294" s="500" t="str">
        <f>IF(E1294="","",IF(E1294="粘性土",1,CHOOSE(AJ$1160,X$1155,X$1156,X$1157)))</f>
        <v/>
      </c>
      <c r="P1294" s="347"/>
      <c r="Q1294" s="347" t="str">
        <f>IF(E1294="","",IF(E1294="粘性土",1,CHOOSE(AJ$1160,AB$1155,AB$1156,AB$1157)))</f>
        <v/>
      </c>
      <c r="R1294" s="347"/>
      <c r="S1294" s="347" t="str">
        <f>IF(E1294="","",IF(E1294="粘性土",1,CHOOSE(AJ$1160,AF$1155,AF$1156,AF$1157)))</f>
        <v/>
      </c>
      <c r="T1294" s="347"/>
      <c r="U1294" s="554" t="str">
        <f t="shared" si="137"/>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498</v>
      </c>
      <c r="AC1295" s="167" t="s">
        <v>26</v>
      </c>
      <c r="AD1295" s="439">
        <f>杭先端径</f>
        <v>1.5</v>
      </c>
      <c r="AE1295" s="439"/>
      <c r="AF1295" s="439"/>
      <c r="AG1295" s="62" t="s">
        <v>427</v>
      </c>
      <c r="AH1295" s="167" t="s">
        <v>154</v>
      </c>
      <c r="AI1295" s="66"/>
    </row>
    <row r="1296" spans="1:39" s="174" customFormat="1" ht="15.75" customHeight="1">
      <c r="B1296" s="165" t="s">
        <v>588</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508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42" t="s">
        <v>8</v>
      </c>
      <c r="D1299" s="543"/>
      <c r="E1299" s="543" t="s">
        <v>339</v>
      </c>
      <c r="F1299" s="543"/>
      <c r="G1299" s="543"/>
      <c r="H1299" s="544" t="s">
        <v>186</v>
      </c>
      <c r="I1299" s="544"/>
      <c r="J1299" s="544"/>
      <c r="K1299" s="543" t="s">
        <v>499</v>
      </c>
      <c r="L1299" s="543"/>
      <c r="M1299" s="543"/>
      <c r="N1299" s="546"/>
      <c r="O1299" s="473" t="s">
        <v>280</v>
      </c>
      <c r="P1299" s="226"/>
      <c r="Q1299" s="226"/>
      <c r="R1299" s="226"/>
      <c r="S1299" s="226"/>
      <c r="T1299" s="226"/>
      <c r="U1299" s="226" t="s">
        <v>493</v>
      </c>
      <c r="V1299" s="226"/>
      <c r="W1299" s="350"/>
      <c r="X1299" s="304" t="s">
        <v>545</v>
      </c>
      <c r="Y1299" s="226"/>
      <c r="Z1299" s="226"/>
      <c r="AA1299" s="226"/>
      <c r="AB1299" s="226"/>
      <c r="AC1299" s="226"/>
      <c r="AD1299" s="226"/>
      <c r="AE1299" s="226"/>
      <c r="AF1299" s="226"/>
      <c r="AG1299" s="226"/>
      <c r="AH1299" s="226"/>
      <c r="AI1299" s="344"/>
    </row>
    <row r="1300" spans="1:39" s="174" customFormat="1" ht="15.75" customHeight="1">
      <c r="C1300" s="476"/>
      <c r="D1300" s="477"/>
      <c r="E1300" s="477"/>
      <c r="F1300" s="477"/>
      <c r="G1300" s="477"/>
      <c r="H1300" s="545"/>
      <c r="I1300" s="545"/>
      <c r="J1300" s="545"/>
      <c r="K1300" s="477"/>
      <c r="L1300" s="477"/>
      <c r="M1300" s="477"/>
      <c r="N1300" s="482"/>
      <c r="O1300" s="553" t="s">
        <v>482</v>
      </c>
      <c r="P1300" s="252"/>
      <c r="Q1300" s="252" t="s">
        <v>483</v>
      </c>
      <c r="R1300" s="252"/>
      <c r="S1300" s="252" t="s">
        <v>484</v>
      </c>
      <c r="T1300" s="252"/>
      <c r="U1300" s="270"/>
      <c r="V1300" s="270"/>
      <c r="W1300" s="354"/>
      <c r="X1300" s="558" t="s">
        <v>482</v>
      </c>
      <c r="Y1300" s="252"/>
      <c r="Z1300" s="252"/>
      <c r="AA1300" s="252"/>
      <c r="AB1300" s="252" t="s">
        <v>483</v>
      </c>
      <c r="AC1300" s="252"/>
      <c r="AD1300" s="252"/>
      <c r="AE1300" s="252"/>
      <c r="AF1300" s="252" t="s">
        <v>484</v>
      </c>
      <c r="AG1300" s="252"/>
      <c r="AH1300" s="252"/>
      <c r="AI1300" s="533"/>
    </row>
    <row r="1301" spans="1:39" s="174" customFormat="1" ht="15.75" customHeight="1">
      <c r="A1301" s="180" t="str">
        <f>IF(H1301="","×","")</f>
        <v/>
      </c>
      <c r="B1301" s="165"/>
      <c r="C1301" s="304">
        <f>IF(D1227="","",D1227)</f>
        <v>2</v>
      </c>
      <c r="D1301" s="226"/>
      <c r="E1301" s="226" t="str">
        <f>IF(G1227="","",G1227)</f>
        <v>砂質土</v>
      </c>
      <c r="F1301" s="226"/>
      <c r="G1301" s="226"/>
      <c r="H1301" s="225">
        <f>IF(J1227="","",J1227)</f>
        <v>0.33000001311302185</v>
      </c>
      <c r="I1301" s="225"/>
      <c r="J1301" s="225"/>
      <c r="K1301" s="349">
        <f t="shared" ref="K1301:K1330" si="159">AF1227*AD$1331</f>
        <v>433.79999999999995</v>
      </c>
      <c r="L1301" s="349"/>
      <c r="M1301" s="349"/>
      <c r="N1301" s="547"/>
      <c r="O1301" s="387">
        <f>IF(E1301="","",IF(E1301="粘性土",1,CHOOSE(AK$1160,X$1158,X$1159)))</f>
        <v>1</v>
      </c>
      <c r="P1301" s="349"/>
      <c r="Q1301" s="349">
        <f>IF(E1301="","",IF(E1301="粘性土",1,CHOOSE(AK$1160,AB$1158,AB$1159)))</f>
        <v>0.8</v>
      </c>
      <c r="R1301" s="349"/>
      <c r="S1301" s="349">
        <f>IF(E1301="","",IF(E1301="粘性土",1,CHOOSE(AK$1160,AF$1158,AF$1159)))</f>
        <v>0.7</v>
      </c>
      <c r="T1301" s="349"/>
      <c r="U1301" s="560">
        <f>IF(E1301="","",IF(E1301="粘性土",1,AJ$1173))</f>
        <v>0.83899999999999997</v>
      </c>
      <c r="V1301" s="561"/>
      <c r="W1301" s="562"/>
      <c r="X1301" s="556">
        <f>IF(E1301="","",ROUND(K1301*O1301*U1301,1))</f>
        <v>364</v>
      </c>
      <c r="Y1301" s="557"/>
      <c r="Z1301" s="557"/>
      <c r="AA1301" s="557"/>
      <c r="AB1301" s="556">
        <f>IF(E1301="","",ROUND(K1301*Q1301*U1301,1))</f>
        <v>291.2</v>
      </c>
      <c r="AC1301" s="557"/>
      <c r="AD1301" s="557"/>
      <c r="AE1301" s="557"/>
      <c r="AF1301" s="556">
        <f>IF(E1301="","",ROUND(K1301*S1301*U1301,1))</f>
        <v>254.8</v>
      </c>
      <c r="AG1301" s="557"/>
      <c r="AH1301" s="557"/>
      <c r="AI1301" s="559"/>
    </row>
    <row r="1302" spans="1:39" s="174" customFormat="1" ht="15.75" customHeight="1">
      <c r="A1302" s="180" t="str">
        <f>A1301</f>
        <v/>
      </c>
      <c r="B1302" s="165"/>
      <c r="C1302" s="265"/>
      <c r="D1302" s="266"/>
      <c r="E1302" s="266"/>
      <c r="F1302" s="266"/>
      <c r="G1302" s="266"/>
      <c r="H1302" s="231"/>
      <c r="I1302" s="231"/>
      <c r="J1302" s="231"/>
      <c r="K1302" s="264">
        <f t="shared" si="159"/>
        <v>468</v>
      </c>
      <c r="L1302" s="264"/>
      <c r="M1302" s="264"/>
      <c r="N1302" s="486"/>
      <c r="O1302" s="263">
        <f>O1301</f>
        <v>1</v>
      </c>
      <c r="P1302" s="264"/>
      <c r="Q1302" s="264">
        <f>Q1301</f>
        <v>0.8</v>
      </c>
      <c r="R1302" s="264"/>
      <c r="S1302" s="264">
        <f>S1301</f>
        <v>0.7</v>
      </c>
      <c r="T1302" s="264"/>
      <c r="U1302" s="560">
        <f t="shared" ref="U1302" si="160">U1301</f>
        <v>0.83899999999999997</v>
      </c>
      <c r="V1302" s="561"/>
      <c r="W1302" s="562"/>
      <c r="X1302" s="550">
        <f>IF(E1301="","",ROUND(K1302*O1302*U1302,1))</f>
        <v>392.7</v>
      </c>
      <c r="Y1302" s="551"/>
      <c r="Z1302" s="551"/>
      <c r="AA1302" s="551"/>
      <c r="AB1302" s="550">
        <f>IF(E1301="","",ROUND(K1302*Q1302*U1302,1))</f>
        <v>314.10000000000002</v>
      </c>
      <c r="AC1302" s="551"/>
      <c r="AD1302" s="551"/>
      <c r="AE1302" s="551"/>
      <c r="AF1302" s="550">
        <f>IF(E1301="","",ROUND(K1302*S1302*U1302,1))</f>
        <v>274.89999999999998</v>
      </c>
      <c r="AG1302" s="551"/>
      <c r="AH1302" s="551"/>
      <c r="AI1302" s="552"/>
    </row>
    <row r="1303" spans="1:39" s="174" customFormat="1" ht="15.75" customHeight="1">
      <c r="A1303" s="180" t="str">
        <f>IF(H1303="","×","")</f>
        <v/>
      </c>
      <c r="B1303" s="165"/>
      <c r="C1303" s="265">
        <f>IF(D1229="","",D1229)</f>
        <v>3</v>
      </c>
      <c r="D1303" s="266"/>
      <c r="E1303" s="266" t="str">
        <f>IF(G1229="","",G1229)</f>
        <v>粘性土</v>
      </c>
      <c r="F1303" s="266"/>
      <c r="G1303" s="266"/>
      <c r="H1303" s="231">
        <f>IF(J1229="","",J1229)</f>
        <v>1.5</v>
      </c>
      <c r="I1303" s="231"/>
      <c r="J1303" s="231"/>
      <c r="K1303" s="264">
        <f t="shared" si="159"/>
        <v>194.39999999999998</v>
      </c>
      <c r="L1303" s="264"/>
      <c r="M1303" s="264"/>
      <c r="N1303" s="486"/>
      <c r="O1303" s="263">
        <f>IF(E1303="","",IF(E1303="粘性土",1,CHOOSE(AK$1160,X$1158,X$1159)))</f>
        <v>1</v>
      </c>
      <c r="P1303" s="264"/>
      <c r="Q1303" s="264">
        <f>IF(E1303="","",IF(E1303="粘性土",1,CHOOSE(AK$1160,AB$1158,AB$1159)))</f>
        <v>1</v>
      </c>
      <c r="R1303" s="264"/>
      <c r="S1303" s="264">
        <f>IF(E1303="","",IF(E1303="粘性土",1,CHOOSE(AK$1160,AF$1158,AF$1159)))</f>
        <v>1</v>
      </c>
      <c r="T1303" s="264"/>
      <c r="U1303" s="560">
        <f>IF(E1303="","",IF(E1303="粘性土",1,AJ$1173))</f>
        <v>1</v>
      </c>
      <c r="V1303" s="561"/>
      <c r="W1303" s="562"/>
      <c r="X1303" s="550">
        <f>IF(E1303="","",ROUND(K1303*O1303*U1303,1))</f>
        <v>194.4</v>
      </c>
      <c r="Y1303" s="551"/>
      <c r="Z1303" s="551"/>
      <c r="AA1303" s="551"/>
      <c r="AB1303" s="550">
        <f>IF(E1303="","",ROUND(K1303*Q1303*U1303,1))</f>
        <v>194.4</v>
      </c>
      <c r="AC1303" s="551"/>
      <c r="AD1303" s="551"/>
      <c r="AE1303" s="551"/>
      <c r="AF1303" s="550">
        <f>IF(E1303="","",ROUND(K1303*S1303*U1303,1))</f>
        <v>194.4</v>
      </c>
      <c r="AG1303" s="551"/>
      <c r="AH1303" s="551"/>
      <c r="AI1303" s="552"/>
    </row>
    <row r="1304" spans="1:39" s="174" customFormat="1" ht="15.75" customHeight="1">
      <c r="A1304" s="180" t="str">
        <f>A1303</f>
        <v/>
      </c>
      <c r="B1304" s="165"/>
      <c r="C1304" s="265"/>
      <c r="D1304" s="266"/>
      <c r="E1304" s="266"/>
      <c r="F1304" s="266"/>
      <c r="G1304" s="266"/>
      <c r="H1304" s="231"/>
      <c r="I1304" s="231"/>
      <c r="J1304" s="231"/>
      <c r="K1304" s="264">
        <f t="shared" si="159"/>
        <v>194.39999999999998</v>
      </c>
      <c r="L1304" s="264"/>
      <c r="M1304" s="264"/>
      <c r="N1304" s="486"/>
      <c r="O1304" s="263">
        <f>O1303</f>
        <v>1</v>
      </c>
      <c r="P1304" s="264"/>
      <c r="Q1304" s="264">
        <f>Q1303</f>
        <v>1</v>
      </c>
      <c r="R1304" s="264"/>
      <c r="S1304" s="264">
        <f>S1303</f>
        <v>1</v>
      </c>
      <c r="T1304" s="264"/>
      <c r="U1304" s="560">
        <f t="shared" ref="U1304" si="161">U1303</f>
        <v>1</v>
      </c>
      <c r="V1304" s="561"/>
      <c r="W1304" s="562"/>
      <c r="X1304" s="550">
        <f>IF(E1303="","",ROUND(K1304*O1304*U1304,1))</f>
        <v>194.4</v>
      </c>
      <c r="Y1304" s="551"/>
      <c r="Z1304" s="551"/>
      <c r="AA1304" s="551"/>
      <c r="AB1304" s="550">
        <f>IF(E1303="","",ROUND(K1304*Q1304*U1304,1))</f>
        <v>194.4</v>
      </c>
      <c r="AC1304" s="551"/>
      <c r="AD1304" s="551"/>
      <c r="AE1304" s="551"/>
      <c r="AF1304" s="550">
        <f>IF(E1303="","",ROUND(K1304*S1304*U1304,1))</f>
        <v>194.4</v>
      </c>
      <c r="AG1304" s="551"/>
      <c r="AH1304" s="551"/>
      <c r="AI1304" s="552"/>
    </row>
    <row r="1305" spans="1:39" s="174" customFormat="1" ht="15.75" customHeight="1">
      <c r="A1305" s="180" t="str">
        <f>IF(H1305="","×","")</f>
        <v/>
      </c>
      <c r="B1305" s="165"/>
      <c r="C1305" s="265">
        <f>IF(D1231="","",D1231)</f>
        <v>4</v>
      </c>
      <c r="D1305" s="266"/>
      <c r="E1305" s="266" t="str">
        <f>IF(G1231="","",G1231)</f>
        <v>粘性土</v>
      </c>
      <c r="F1305" s="266"/>
      <c r="G1305" s="266"/>
      <c r="H1305" s="231">
        <f>IF(J1231="","",J1231)</f>
        <v>6.5500001907348633</v>
      </c>
      <c r="I1305" s="231"/>
      <c r="J1305" s="231"/>
      <c r="K1305" s="264">
        <f t="shared" si="159"/>
        <v>437.40000000000003</v>
      </c>
      <c r="L1305" s="264"/>
      <c r="M1305" s="264"/>
      <c r="N1305" s="486"/>
      <c r="O1305" s="263">
        <f>IF(E1305="","",IF(E1305="粘性土",1,CHOOSE(AK$1160,X$1158,X$1159)))</f>
        <v>1</v>
      </c>
      <c r="P1305" s="264"/>
      <c r="Q1305" s="264">
        <f>IF(E1305="","",IF(E1305="粘性土",1,CHOOSE(AK$1160,AB$1158,AB$1159)))</f>
        <v>1</v>
      </c>
      <c r="R1305" s="264"/>
      <c r="S1305" s="264">
        <f>IF(E1305="","",IF(E1305="粘性土",1,CHOOSE(AK$1160,AF$1158,AF$1159)))</f>
        <v>1</v>
      </c>
      <c r="T1305" s="264"/>
      <c r="U1305" s="560">
        <f>IF(E1305="","",IF(E1305="粘性土",1,AJ$1173))</f>
        <v>1</v>
      </c>
      <c r="V1305" s="561"/>
      <c r="W1305" s="562"/>
      <c r="X1305" s="550">
        <f>IF(E1305="","",ROUND(K1305*O1305*U1305,1))</f>
        <v>437.4</v>
      </c>
      <c r="Y1305" s="551"/>
      <c r="Z1305" s="551"/>
      <c r="AA1305" s="551"/>
      <c r="AB1305" s="550">
        <f>IF(E1305="","",ROUND(K1305*Q1305*U1305,1))</f>
        <v>437.4</v>
      </c>
      <c r="AC1305" s="551"/>
      <c r="AD1305" s="551"/>
      <c r="AE1305" s="551"/>
      <c r="AF1305" s="550">
        <f>IF(E1305="","",ROUND(K1305*S1305*U1305,1))</f>
        <v>437.4</v>
      </c>
      <c r="AG1305" s="551"/>
      <c r="AH1305" s="551"/>
      <c r="AI1305" s="552"/>
    </row>
    <row r="1306" spans="1:39" s="174" customFormat="1" ht="15.75" customHeight="1">
      <c r="A1306" s="180" t="str">
        <f>A1305</f>
        <v/>
      </c>
      <c r="B1306" s="165"/>
      <c r="C1306" s="265"/>
      <c r="D1306" s="266"/>
      <c r="E1306" s="266"/>
      <c r="F1306" s="266"/>
      <c r="G1306" s="266"/>
      <c r="H1306" s="231"/>
      <c r="I1306" s="231"/>
      <c r="J1306" s="231"/>
      <c r="K1306" s="264">
        <f t="shared" si="159"/>
        <v>437.40000000000003</v>
      </c>
      <c r="L1306" s="264"/>
      <c r="M1306" s="264"/>
      <c r="N1306" s="486"/>
      <c r="O1306" s="263">
        <f t="shared" ref="O1306" si="162">O1305</f>
        <v>1</v>
      </c>
      <c r="P1306" s="264"/>
      <c r="Q1306" s="264">
        <f t="shared" ref="Q1306" si="163">Q1305</f>
        <v>1</v>
      </c>
      <c r="R1306" s="264"/>
      <c r="S1306" s="264">
        <f t="shared" ref="S1306" si="164">S1305</f>
        <v>1</v>
      </c>
      <c r="T1306" s="264"/>
      <c r="U1306" s="560">
        <f t="shared" ref="U1306" si="165">U1305</f>
        <v>1</v>
      </c>
      <c r="V1306" s="561"/>
      <c r="W1306" s="562"/>
      <c r="X1306" s="550">
        <f>IF(E1305="","",ROUND(K1306*O1306*U1306,1))</f>
        <v>437.4</v>
      </c>
      <c r="Y1306" s="551"/>
      <c r="Z1306" s="551"/>
      <c r="AA1306" s="551"/>
      <c r="AB1306" s="550">
        <f>IF(E1305="","",ROUND(K1306*Q1306*U1306,1))</f>
        <v>437.4</v>
      </c>
      <c r="AC1306" s="551"/>
      <c r="AD1306" s="551"/>
      <c r="AE1306" s="551"/>
      <c r="AF1306" s="550">
        <f>IF(E1305="","",ROUND(K1306*S1306*U1306,1))</f>
        <v>437.4</v>
      </c>
      <c r="AG1306" s="551"/>
      <c r="AH1306" s="551"/>
      <c r="AI1306" s="552"/>
    </row>
    <row r="1307" spans="1:39" s="174" customFormat="1" ht="15.75" customHeight="1">
      <c r="A1307" s="180" t="str">
        <f>IF(H1307="","×","")</f>
        <v/>
      </c>
      <c r="B1307" s="165"/>
      <c r="C1307" s="265">
        <f>IF(D1233="","",D1233)</f>
        <v>5</v>
      </c>
      <c r="D1307" s="266"/>
      <c r="E1307" s="266" t="str">
        <f>IF(G1233="","",G1233)</f>
        <v>粘性土</v>
      </c>
      <c r="F1307" s="266"/>
      <c r="G1307" s="266"/>
      <c r="H1307" s="231">
        <f>IF(J1233="","",J1233)</f>
        <v>3.4500000476837158</v>
      </c>
      <c r="I1307" s="231"/>
      <c r="J1307" s="231"/>
      <c r="K1307" s="264">
        <f t="shared" si="159"/>
        <v>716.84999999999991</v>
      </c>
      <c r="L1307" s="264"/>
      <c r="M1307" s="264"/>
      <c r="N1307" s="486"/>
      <c r="O1307" s="263">
        <f>IF(E1307="","",IF(E1307="粘性土",1,CHOOSE(AK$1160,X$1158,X$1159)))</f>
        <v>1</v>
      </c>
      <c r="P1307" s="264"/>
      <c r="Q1307" s="264">
        <f>IF(E1307="","",IF(E1307="粘性土",1,CHOOSE(AK$1160,AB$1158,AB$1159)))</f>
        <v>1</v>
      </c>
      <c r="R1307" s="264"/>
      <c r="S1307" s="264">
        <f>IF(E1307="","",IF(E1307="粘性土",1,CHOOSE(AK$1160,AF$1158,AF$1159)))</f>
        <v>1</v>
      </c>
      <c r="T1307" s="264"/>
      <c r="U1307" s="560">
        <f>IF(E1307="","",IF(E1307="粘性土",1,AJ$1173))</f>
        <v>1</v>
      </c>
      <c r="V1307" s="561"/>
      <c r="W1307" s="562"/>
      <c r="X1307" s="550">
        <f>IF(E1307="","",ROUND(K1307*O1307*U1307,1))</f>
        <v>716.9</v>
      </c>
      <c r="Y1307" s="551"/>
      <c r="Z1307" s="551"/>
      <c r="AA1307" s="551"/>
      <c r="AB1307" s="550">
        <f>IF(E1307="","",ROUND(K1307*Q1307*U1307,1))</f>
        <v>716.9</v>
      </c>
      <c r="AC1307" s="551"/>
      <c r="AD1307" s="551"/>
      <c r="AE1307" s="551"/>
      <c r="AF1307" s="550">
        <f>IF(E1307="","",ROUND(K1307*S1307*U1307,1))</f>
        <v>716.9</v>
      </c>
      <c r="AG1307" s="551"/>
      <c r="AH1307" s="551"/>
      <c r="AI1307" s="552"/>
    </row>
    <row r="1308" spans="1:39" s="174" customFormat="1" ht="15.75" customHeight="1">
      <c r="A1308" s="180" t="str">
        <f>A1307</f>
        <v/>
      </c>
      <c r="B1308" s="165"/>
      <c r="C1308" s="265"/>
      <c r="D1308" s="266"/>
      <c r="E1308" s="266"/>
      <c r="F1308" s="266"/>
      <c r="G1308" s="266"/>
      <c r="H1308" s="231"/>
      <c r="I1308" s="231"/>
      <c r="J1308" s="231"/>
      <c r="K1308" s="264">
        <f t="shared" si="159"/>
        <v>716.84999999999991</v>
      </c>
      <c r="L1308" s="264"/>
      <c r="M1308" s="264"/>
      <c r="N1308" s="486"/>
      <c r="O1308" s="263">
        <f t="shared" ref="O1308" si="166">O1307</f>
        <v>1</v>
      </c>
      <c r="P1308" s="264"/>
      <c r="Q1308" s="264">
        <f t="shared" ref="Q1308" si="167">Q1307</f>
        <v>1</v>
      </c>
      <c r="R1308" s="264"/>
      <c r="S1308" s="264">
        <f t="shared" ref="S1308" si="168">S1307</f>
        <v>1</v>
      </c>
      <c r="T1308" s="264"/>
      <c r="U1308" s="560">
        <f t="shared" ref="U1308" si="169">U1307</f>
        <v>1</v>
      </c>
      <c r="V1308" s="561"/>
      <c r="W1308" s="562"/>
      <c r="X1308" s="550">
        <f>IF(E1307="","",ROUND(K1308*O1308*U1308,1))</f>
        <v>716.9</v>
      </c>
      <c r="Y1308" s="551"/>
      <c r="Z1308" s="551"/>
      <c r="AA1308" s="551"/>
      <c r="AB1308" s="550">
        <f>IF(E1307="","",ROUND(K1308*Q1308*U1308,1))</f>
        <v>716.9</v>
      </c>
      <c r="AC1308" s="551"/>
      <c r="AD1308" s="551"/>
      <c r="AE1308" s="551"/>
      <c r="AF1308" s="550">
        <f>IF(E1307="","",ROUND(K1308*S1308*U1308,1))</f>
        <v>716.9</v>
      </c>
      <c r="AG1308" s="551"/>
      <c r="AH1308" s="551"/>
      <c r="AI1308" s="552"/>
    </row>
    <row r="1309" spans="1:39" s="174" customFormat="1" ht="15.75" customHeight="1">
      <c r="A1309" s="180" t="str">
        <f>IF(H1309="","×","")</f>
        <v/>
      </c>
      <c r="B1309" s="165"/>
      <c r="C1309" s="265">
        <f>IF(D1235="","",D1235)</f>
        <v>6</v>
      </c>
      <c r="D1309" s="266"/>
      <c r="E1309" s="266" t="str">
        <f>IF(G1235="","",G1235)</f>
        <v>粘性土</v>
      </c>
      <c r="F1309" s="266"/>
      <c r="G1309" s="266"/>
      <c r="H1309" s="231">
        <f>IF(J1235="","",J1235)</f>
        <v>2.3499999046325684</v>
      </c>
      <c r="I1309" s="231"/>
      <c r="J1309" s="231"/>
      <c r="K1309" s="264">
        <f t="shared" si="159"/>
        <v>1165.0500000000002</v>
      </c>
      <c r="L1309" s="264"/>
      <c r="M1309" s="264"/>
      <c r="N1309" s="486"/>
      <c r="O1309" s="263">
        <f>IF(E1309="","",IF(E1309="粘性土",1,CHOOSE(AK$1160,X$1158,X$1159)))</f>
        <v>1</v>
      </c>
      <c r="P1309" s="264"/>
      <c r="Q1309" s="264">
        <f>IF(E1309="","",IF(E1309="粘性土",1,CHOOSE(AK$1160,AB$1158,AB$1159)))</f>
        <v>1</v>
      </c>
      <c r="R1309" s="264"/>
      <c r="S1309" s="264">
        <f>IF(E1309="","",IF(E1309="粘性土",1,CHOOSE(AK$1160,AF$1158,AF$1159)))</f>
        <v>1</v>
      </c>
      <c r="T1309" s="264"/>
      <c r="U1309" s="560">
        <f>IF(E1309="","",IF(E1309="粘性土",1,AJ$1173))</f>
        <v>1</v>
      </c>
      <c r="V1309" s="561"/>
      <c r="W1309" s="562"/>
      <c r="X1309" s="550">
        <f>IF(E1309="","",ROUND(K1309*O1309*U1309,1))</f>
        <v>1165.0999999999999</v>
      </c>
      <c r="Y1309" s="551"/>
      <c r="Z1309" s="551"/>
      <c r="AA1309" s="551"/>
      <c r="AB1309" s="550">
        <f>IF(E1309="","",ROUND(K1309*Q1309*U1309,1))</f>
        <v>1165.0999999999999</v>
      </c>
      <c r="AC1309" s="551"/>
      <c r="AD1309" s="551"/>
      <c r="AE1309" s="551"/>
      <c r="AF1309" s="550">
        <f>IF(E1309="","",ROUND(K1309*S1309*U1309,1))</f>
        <v>1165.0999999999999</v>
      </c>
      <c r="AG1309" s="551"/>
      <c r="AH1309" s="551"/>
      <c r="AI1309" s="552"/>
    </row>
    <row r="1310" spans="1:39" s="174" customFormat="1" ht="15.75" customHeight="1">
      <c r="A1310" s="180" t="str">
        <f>A1309</f>
        <v/>
      </c>
      <c r="B1310" s="165"/>
      <c r="C1310" s="265"/>
      <c r="D1310" s="266"/>
      <c r="E1310" s="266"/>
      <c r="F1310" s="266"/>
      <c r="G1310" s="266"/>
      <c r="H1310" s="231"/>
      <c r="I1310" s="231"/>
      <c r="J1310" s="231"/>
      <c r="K1310" s="264">
        <f t="shared" si="159"/>
        <v>1165.0500000000002</v>
      </c>
      <c r="L1310" s="264"/>
      <c r="M1310" s="264"/>
      <c r="N1310" s="486"/>
      <c r="O1310" s="263">
        <f t="shared" ref="O1310" si="170">O1309</f>
        <v>1</v>
      </c>
      <c r="P1310" s="264"/>
      <c r="Q1310" s="264">
        <f t="shared" ref="Q1310" si="171">Q1309</f>
        <v>1</v>
      </c>
      <c r="R1310" s="264"/>
      <c r="S1310" s="264">
        <f t="shared" ref="S1310" si="172">S1309</f>
        <v>1</v>
      </c>
      <c r="T1310" s="264"/>
      <c r="U1310" s="560">
        <f t="shared" ref="U1310" si="173">U1309</f>
        <v>1</v>
      </c>
      <c r="V1310" s="561"/>
      <c r="W1310" s="562"/>
      <c r="X1310" s="550">
        <f>IF(E1309="","",ROUND(K1310*O1310*U1310,1))</f>
        <v>1165.0999999999999</v>
      </c>
      <c r="Y1310" s="551"/>
      <c r="Z1310" s="551"/>
      <c r="AA1310" s="551"/>
      <c r="AB1310" s="550">
        <f>IF(E1309="","",ROUND(K1310*Q1310*U1310,1))</f>
        <v>1165.0999999999999</v>
      </c>
      <c r="AC1310" s="551"/>
      <c r="AD1310" s="551"/>
      <c r="AE1310" s="551"/>
      <c r="AF1310" s="550">
        <f>IF(E1309="","",ROUND(K1310*S1310*U1310,1))</f>
        <v>1165.0999999999999</v>
      </c>
      <c r="AG1310" s="551"/>
      <c r="AH1310" s="551"/>
      <c r="AI1310" s="552"/>
    </row>
    <row r="1311" spans="1:39" s="174" customFormat="1" ht="15.75" customHeight="1">
      <c r="A1311" s="180" t="str">
        <f>IF(H1311="","×","")</f>
        <v/>
      </c>
      <c r="B1311" s="165"/>
      <c r="C1311" s="265">
        <f>IF(D1237="","",D1237)</f>
        <v>7</v>
      </c>
      <c r="D1311" s="266"/>
      <c r="E1311" s="266" t="str">
        <f>IF(G1237="","",G1237)</f>
        <v>砂質土</v>
      </c>
      <c r="F1311" s="266"/>
      <c r="G1311" s="266"/>
      <c r="H1311" s="231">
        <f>IF(J1237="","",J1237)</f>
        <v>8.6000003814697266</v>
      </c>
      <c r="I1311" s="231"/>
      <c r="J1311" s="231"/>
      <c r="K1311" s="264">
        <f t="shared" si="159"/>
        <v>1897.0500000000002</v>
      </c>
      <c r="L1311" s="264"/>
      <c r="M1311" s="264"/>
      <c r="N1311" s="486"/>
      <c r="O1311" s="263">
        <f>IF(E1311="","",IF(E1311="粘性土",1,CHOOSE(AK$1160,X$1158,X$1159)))</f>
        <v>1</v>
      </c>
      <c r="P1311" s="264"/>
      <c r="Q1311" s="264">
        <f>IF(E1311="","",IF(E1311="粘性土",1,CHOOSE(AK$1160,AB$1158,AB$1159)))</f>
        <v>0.8</v>
      </c>
      <c r="R1311" s="264"/>
      <c r="S1311" s="264">
        <f>IF(E1311="","",IF(E1311="粘性土",1,CHOOSE(AK$1160,AF$1158,AF$1159)))</f>
        <v>0.7</v>
      </c>
      <c r="T1311" s="264"/>
      <c r="U1311" s="560">
        <f>IF(E1311="","",IF(E1311="粘性土",1,AJ$1173))</f>
        <v>0.83899999999999997</v>
      </c>
      <c r="V1311" s="561"/>
      <c r="W1311" s="562"/>
      <c r="X1311" s="550">
        <f>IF(E1311="","",ROUND(K1311*O1311*U1311,1))</f>
        <v>1591.6</v>
      </c>
      <c r="Y1311" s="551"/>
      <c r="Z1311" s="551"/>
      <c r="AA1311" s="551"/>
      <c r="AB1311" s="550">
        <f>IF(E1311="","",ROUND(K1311*Q1311*U1311,1))</f>
        <v>1273.3</v>
      </c>
      <c r="AC1311" s="551"/>
      <c r="AD1311" s="551"/>
      <c r="AE1311" s="551"/>
      <c r="AF1311" s="550">
        <f>IF(E1311="","",ROUND(K1311*S1311*U1311,1))</f>
        <v>1114.0999999999999</v>
      </c>
      <c r="AG1311" s="551"/>
      <c r="AH1311" s="551"/>
      <c r="AI1311" s="552"/>
    </row>
    <row r="1312" spans="1:39" s="174" customFormat="1" ht="15.75" customHeight="1">
      <c r="A1312" s="180" t="str">
        <f>A1311</f>
        <v/>
      </c>
      <c r="B1312" s="165"/>
      <c r="C1312" s="265"/>
      <c r="D1312" s="266"/>
      <c r="E1312" s="266"/>
      <c r="F1312" s="266"/>
      <c r="G1312" s="266"/>
      <c r="H1312" s="231"/>
      <c r="I1312" s="231"/>
      <c r="J1312" s="231"/>
      <c r="K1312" s="264">
        <f t="shared" si="159"/>
        <v>2992.2</v>
      </c>
      <c r="L1312" s="264"/>
      <c r="M1312" s="264"/>
      <c r="N1312" s="486"/>
      <c r="O1312" s="263">
        <f t="shared" ref="O1312" si="174">O1311</f>
        <v>1</v>
      </c>
      <c r="P1312" s="264"/>
      <c r="Q1312" s="264">
        <f t="shared" ref="Q1312" si="175">Q1311</f>
        <v>0.8</v>
      </c>
      <c r="R1312" s="264"/>
      <c r="S1312" s="264">
        <f t="shared" ref="S1312" si="176">S1311</f>
        <v>0.7</v>
      </c>
      <c r="T1312" s="264"/>
      <c r="U1312" s="560">
        <f t="shared" ref="U1312:U1330" si="177">U1311</f>
        <v>0.83899999999999997</v>
      </c>
      <c r="V1312" s="561"/>
      <c r="W1312" s="562"/>
      <c r="X1312" s="550">
        <f>IF(E1311="","",ROUND(K1312*O1312*U1312,1))</f>
        <v>2510.5</v>
      </c>
      <c r="Y1312" s="551"/>
      <c r="Z1312" s="551"/>
      <c r="AA1312" s="551"/>
      <c r="AB1312" s="550">
        <f>IF(E1311="","",ROUND(K1312*Q1312*U1312,1))</f>
        <v>2008.4</v>
      </c>
      <c r="AC1312" s="551"/>
      <c r="AD1312" s="551"/>
      <c r="AE1312" s="551"/>
      <c r="AF1312" s="550">
        <f>IF(E1311="","",ROUND(K1312*S1312*U1312,1))</f>
        <v>1757.3</v>
      </c>
      <c r="AG1312" s="551"/>
      <c r="AH1312" s="551"/>
      <c r="AI1312" s="552"/>
    </row>
    <row r="1313" spans="1:35" s="174" customFormat="1" ht="15.75" customHeight="1">
      <c r="A1313" s="180" t="str">
        <f>IF(H1313="","×","")</f>
        <v/>
      </c>
      <c r="B1313" s="165"/>
      <c r="C1313" s="265">
        <f>IF(D1239="","",D1239)</f>
        <v>8</v>
      </c>
      <c r="D1313" s="266"/>
      <c r="E1313" s="266" t="str">
        <f>IF(G1239="","",G1239)</f>
        <v>粘性土</v>
      </c>
      <c r="F1313" s="266"/>
      <c r="G1313" s="266"/>
      <c r="H1313" s="231">
        <f>IF(J1239="","",J1239)</f>
        <v>2.2000000476837158</v>
      </c>
      <c r="I1313" s="231"/>
      <c r="J1313" s="231"/>
      <c r="K1313" s="264">
        <f t="shared" si="159"/>
        <v>1143.4499999999998</v>
      </c>
      <c r="L1313" s="264"/>
      <c r="M1313" s="264"/>
      <c r="N1313" s="486"/>
      <c r="O1313" s="263">
        <f>IF(E1313="","",IF(E1313="粘性土",1,CHOOSE(AK$1160,X$1158,X$1159)))</f>
        <v>1</v>
      </c>
      <c r="P1313" s="264"/>
      <c r="Q1313" s="264">
        <f>IF(E1313="","",IF(E1313="粘性土",1,CHOOSE(AK$1160,AB$1158,AB$1159)))</f>
        <v>1</v>
      </c>
      <c r="R1313" s="264"/>
      <c r="S1313" s="264">
        <f>IF(E1313="","",IF(E1313="粘性土",1,CHOOSE(AK$1160,AF$1158,AF$1159)))</f>
        <v>1</v>
      </c>
      <c r="T1313" s="264"/>
      <c r="U1313" s="560">
        <f>IF(E1313="","",IF(E1313="粘性土",1,AJ$1173))</f>
        <v>1</v>
      </c>
      <c r="V1313" s="561"/>
      <c r="W1313" s="562"/>
      <c r="X1313" s="550">
        <f>IF(E1313="","",ROUND(K1313*O1313*U1313,1))</f>
        <v>1143.5</v>
      </c>
      <c r="Y1313" s="551"/>
      <c r="Z1313" s="551"/>
      <c r="AA1313" s="551"/>
      <c r="AB1313" s="550">
        <f>IF(E1313="","",ROUND(K1313*Q1313*U1313,1))</f>
        <v>1143.5</v>
      </c>
      <c r="AC1313" s="551"/>
      <c r="AD1313" s="551"/>
      <c r="AE1313" s="551"/>
      <c r="AF1313" s="550">
        <f>IF(E1313="","",ROUND(K1313*S1313*U1313,1))</f>
        <v>1143.5</v>
      </c>
      <c r="AG1313" s="551"/>
      <c r="AH1313" s="551"/>
      <c r="AI1313" s="552"/>
    </row>
    <row r="1314" spans="1:35" s="174" customFormat="1" ht="15.75" customHeight="1">
      <c r="A1314" s="180" t="str">
        <f>A1313</f>
        <v/>
      </c>
      <c r="B1314" s="165"/>
      <c r="C1314" s="265"/>
      <c r="D1314" s="266"/>
      <c r="E1314" s="266"/>
      <c r="F1314" s="266"/>
      <c r="G1314" s="266"/>
      <c r="H1314" s="231"/>
      <c r="I1314" s="231"/>
      <c r="J1314" s="231"/>
      <c r="K1314" s="264">
        <f t="shared" si="159"/>
        <v>1143.4499999999998</v>
      </c>
      <c r="L1314" s="264"/>
      <c r="M1314" s="264"/>
      <c r="N1314" s="486"/>
      <c r="O1314" s="263">
        <f t="shared" ref="O1314" si="178">O1313</f>
        <v>1</v>
      </c>
      <c r="P1314" s="264"/>
      <c r="Q1314" s="264">
        <f t="shared" ref="Q1314" si="179">Q1313</f>
        <v>1</v>
      </c>
      <c r="R1314" s="264"/>
      <c r="S1314" s="264">
        <f t="shared" ref="S1314" si="180">S1313</f>
        <v>1</v>
      </c>
      <c r="T1314" s="264"/>
      <c r="U1314" s="560">
        <f t="shared" si="177"/>
        <v>1</v>
      </c>
      <c r="V1314" s="561"/>
      <c r="W1314" s="562"/>
      <c r="X1314" s="550">
        <f>IF(E1313="","",ROUND(K1314*O1314*U1314,1))</f>
        <v>1143.5</v>
      </c>
      <c r="Y1314" s="551"/>
      <c r="Z1314" s="551"/>
      <c r="AA1314" s="551"/>
      <c r="AB1314" s="550">
        <f>IF(E1313="","",ROUND(K1314*Q1314*U1314,1))</f>
        <v>1143.5</v>
      </c>
      <c r="AC1314" s="551"/>
      <c r="AD1314" s="551"/>
      <c r="AE1314" s="551"/>
      <c r="AF1314" s="550">
        <f>IF(E1313="","",ROUND(K1314*S1314*U1314,1))</f>
        <v>1143.5</v>
      </c>
      <c r="AG1314" s="551"/>
      <c r="AH1314" s="551"/>
      <c r="AI1314" s="552"/>
    </row>
    <row r="1315" spans="1:35" s="174" customFormat="1" ht="15.75" customHeight="1">
      <c r="A1315" s="180" t="str">
        <f>IF(H1315="","×","")</f>
        <v/>
      </c>
      <c r="B1315" s="165"/>
      <c r="C1315" s="265">
        <f>IF(D1241="","",D1241)</f>
        <v>9</v>
      </c>
      <c r="D1315" s="266"/>
      <c r="E1315" s="266" t="str">
        <f>IF(G1241="","",G1241)</f>
        <v>砂質土</v>
      </c>
      <c r="F1315" s="266"/>
      <c r="G1315" s="266"/>
      <c r="H1315" s="231">
        <f>IF(J1241="","",J1241)</f>
        <v>1.5</v>
      </c>
      <c r="I1315" s="231"/>
      <c r="J1315" s="231"/>
      <c r="K1315" s="264">
        <f t="shared" si="159"/>
        <v>2828.25</v>
      </c>
      <c r="L1315" s="264"/>
      <c r="M1315" s="264"/>
      <c r="N1315" s="486"/>
      <c r="O1315" s="263">
        <f>IF(E1315="","",IF(E1315="粘性土",1,CHOOSE(AK$1160,X$1158,X$1159)))</f>
        <v>1</v>
      </c>
      <c r="P1315" s="264"/>
      <c r="Q1315" s="264">
        <f>IF(E1315="","",IF(E1315="粘性土",1,CHOOSE(AK$1160,AB$1158,AB$1159)))</f>
        <v>0.8</v>
      </c>
      <c r="R1315" s="264"/>
      <c r="S1315" s="264">
        <f>IF(E1315="","",IF(E1315="粘性土",1,CHOOSE(AK$1160,AF$1158,AF$1159)))</f>
        <v>0.7</v>
      </c>
      <c r="T1315" s="264"/>
      <c r="U1315" s="560">
        <f>IF(E1315="","",IF(E1315="粘性土",1,AJ$1173))</f>
        <v>0.83899999999999997</v>
      </c>
      <c r="V1315" s="561"/>
      <c r="W1315" s="562"/>
      <c r="X1315" s="550">
        <f>IF(E1315="","",ROUND(K1315*O1315*U1315,1))</f>
        <v>2372.9</v>
      </c>
      <c r="Y1315" s="551"/>
      <c r="Z1315" s="551"/>
      <c r="AA1315" s="551"/>
      <c r="AB1315" s="550">
        <f>IF(E1315="","",ROUND(K1315*Q1315*U1315,1))</f>
        <v>1898.3</v>
      </c>
      <c r="AC1315" s="551"/>
      <c r="AD1315" s="551"/>
      <c r="AE1315" s="551"/>
      <c r="AF1315" s="550">
        <f>IF(E1315="","",ROUND(K1315*S1315*U1315,1))</f>
        <v>1661</v>
      </c>
      <c r="AG1315" s="551"/>
      <c r="AH1315" s="551"/>
      <c r="AI1315" s="552"/>
    </row>
    <row r="1316" spans="1:35" s="174" customFormat="1" ht="15.75" customHeight="1">
      <c r="A1316" s="180" t="str">
        <f>A1315</f>
        <v/>
      </c>
      <c r="B1316" s="165"/>
      <c r="C1316" s="265"/>
      <c r="D1316" s="266"/>
      <c r="E1316" s="266"/>
      <c r="F1316" s="266"/>
      <c r="G1316" s="266"/>
      <c r="H1316" s="231"/>
      <c r="I1316" s="231"/>
      <c r="J1316" s="231"/>
      <c r="K1316" s="264">
        <f t="shared" si="159"/>
        <v>2997</v>
      </c>
      <c r="L1316" s="264"/>
      <c r="M1316" s="264"/>
      <c r="N1316" s="486"/>
      <c r="O1316" s="263">
        <f t="shared" ref="O1316" si="181">O1315</f>
        <v>1</v>
      </c>
      <c r="P1316" s="264"/>
      <c r="Q1316" s="264">
        <f t="shared" ref="Q1316" si="182">Q1315</f>
        <v>0.8</v>
      </c>
      <c r="R1316" s="264"/>
      <c r="S1316" s="264">
        <f t="shared" ref="S1316" si="183">S1315</f>
        <v>0.7</v>
      </c>
      <c r="T1316" s="264"/>
      <c r="U1316" s="560">
        <f t="shared" si="177"/>
        <v>0.83899999999999997</v>
      </c>
      <c r="V1316" s="561"/>
      <c r="W1316" s="562"/>
      <c r="X1316" s="550">
        <f>IF(E1315="","",ROUND(K1316*O1316*U1316,1))</f>
        <v>2514.5</v>
      </c>
      <c r="Y1316" s="551"/>
      <c r="Z1316" s="551"/>
      <c r="AA1316" s="551"/>
      <c r="AB1316" s="550">
        <f>IF(E1315="","",ROUND(K1316*Q1316*U1316,1))</f>
        <v>2011.6</v>
      </c>
      <c r="AC1316" s="551"/>
      <c r="AD1316" s="551"/>
      <c r="AE1316" s="551"/>
      <c r="AF1316" s="550">
        <f>IF(E1315="","",ROUND(K1316*S1316*U1316,1))</f>
        <v>1760.1</v>
      </c>
      <c r="AG1316" s="551"/>
      <c r="AH1316" s="551"/>
      <c r="AI1316" s="552"/>
    </row>
    <row r="1317" spans="1:35" s="174" customFormat="1" ht="15.75" customHeight="1">
      <c r="A1317" s="180" t="str">
        <f>IF(H1317="","×","")</f>
        <v/>
      </c>
      <c r="B1317" s="165"/>
      <c r="C1317" s="265">
        <f>IF(D1243="","",D1243)</f>
        <v>10</v>
      </c>
      <c r="D1317" s="266"/>
      <c r="E1317" s="266" t="str">
        <f>IF(G1243="","",G1243)</f>
        <v>粘性土</v>
      </c>
      <c r="F1317" s="266"/>
      <c r="G1317" s="266"/>
      <c r="H1317" s="231">
        <f>IF(J1243="","",J1243)</f>
        <v>3.8499999046325684</v>
      </c>
      <c r="I1317" s="231"/>
      <c r="J1317" s="231"/>
      <c r="K1317" s="264">
        <f t="shared" si="159"/>
        <v>1159.6500000000001</v>
      </c>
      <c r="L1317" s="264"/>
      <c r="M1317" s="264"/>
      <c r="N1317" s="486"/>
      <c r="O1317" s="263">
        <f>IF(E1317="","",IF(E1317="粘性土",1,CHOOSE(AK$1160,X$1158,X$1159)))</f>
        <v>1</v>
      </c>
      <c r="P1317" s="264"/>
      <c r="Q1317" s="264">
        <f>IF(E1317="","",IF(E1317="粘性土",1,CHOOSE(AK$1160,AB$1158,AB$1159)))</f>
        <v>1</v>
      </c>
      <c r="R1317" s="264"/>
      <c r="S1317" s="264">
        <f>IF(E1317="","",IF(E1317="粘性土",1,CHOOSE(AK$1160,AF$1158,AF$1159)))</f>
        <v>1</v>
      </c>
      <c r="T1317" s="264"/>
      <c r="U1317" s="560">
        <f>IF(E1317="","",IF(E1317="粘性土",1,AJ$1173))</f>
        <v>1</v>
      </c>
      <c r="V1317" s="561"/>
      <c r="W1317" s="562"/>
      <c r="X1317" s="550">
        <f>IF(E1317="","",ROUND(K1317*O1317*U1317,1))</f>
        <v>1159.7</v>
      </c>
      <c r="Y1317" s="551"/>
      <c r="Z1317" s="551"/>
      <c r="AA1317" s="551"/>
      <c r="AB1317" s="550">
        <f>IF(E1317="","",ROUND(K1317*Q1317*U1317,1))</f>
        <v>1159.7</v>
      </c>
      <c r="AC1317" s="551"/>
      <c r="AD1317" s="551"/>
      <c r="AE1317" s="551"/>
      <c r="AF1317" s="550">
        <f>IF(E1317="","",ROUND(K1317*S1317*U1317,1))</f>
        <v>1159.7</v>
      </c>
      <c r="AG1317" s="551"/>
      <c r="AH1317" s="551"/>
      <c r="AI1317" s="552"/>
    </row>
    <row r="1318" spans="1:35" s="174" customFormat="1" ht="15.75" customHeight="1">
      <c r="A1318" s="180" t="str">
        <f>A1317</f>
        <v/>
      </c>
      <c r="B1318" s="165"/>
      <c r="C1318" s="265"/>
      <c r="D1318" s="266"/>
      <c r="E1318" s="266"/>
      <c r="F1318" s="266"/>
      <c r="G1318" s="266"/>
      <c r="H1318" s="231"/>
      <c r="I1318" s="231"/>
      <c r="J1318" s="231"/>
      <c r="K1318" s="264">
        <f t="shared" si="159"/>
        <v>1159.6500000000001</v>
      </c>
      <c r="L1318" s="264"/>
      <c r="M1318" s="264"/>
      <c r="N1318" s="486"/>
      <c r="O1318" s="263">
        <f t="shared" ref="O1318" si="184">O1317</f>
        <v>1</v>
      </c>
      <c r="P1318" s="264"/>
      <c r="Q1318" s="264">
        <f t="shared" ref="Q1318" si="185">Q1317</f>
        <v>1</v>
      </c>
      <c r="R1318" s="264"/>
      <c r="S1318" s="264">
        <f t="shared" ref="S1318" si="186">S1317</f>
        <v>1</v>
      </c>
      <c r="T1318" s="264"/>
      <c r="U1318" s="560">
        <f t="shared" si="177"/>
        <v>1</v>
      </c>
      <c r="V1318" s="561"/>
      <c r="W1318" s="562"/>
      <c r="X1318" s="550">
        <f>IF(E1317="","",ROUND(K1318*O1318*U1318,1))</f>
        <v>1159.7</v>
      </c>
      <c r="Y1318" s="551"/>
      <c r="Z1318" s="551"/>
      <c r="AA1318" s="551"/>
      <c r="AB1318" s="550">
        <f>IF(E1317="","",ROUND(K1318*Q1318*U1318,1))</f>
        <v>1159.7</v>
      </c>
      <c r="AC1318" s="551"/>
      <c r="AD1318" s="551"/>
      <c r="AE1318" s="551"/>
      <c r="AF1318" s="550">
        <f>IF(E1317="","",ROUND(K1318*S1318*U1318,1))</f>
        <v>1159.7</v>
      </c>
      <c r="AG1318" s="551"/>
      <c r="AH1318" s="551"/>
      <c r="AI1318" s="552"/>
    </row>
    <row r="1319" spans="1:35" s="174" customFormat="1" ht="15.75" customHeight="1">
      <c r="A1319" s="180" t="str">
        <f>IF(H1319="","×","")</f>
        <v/>
      </c>
      <c r="B1319" s="165"/>
      <c r="C1319" s="265">
        <f>IF(D1245="","",D1245)</f>
        <v>11</v>
      </c>
      <c r="D1319" s="266"/>
      <c r="E1319" s="266" t="str">
        <f>IF(G1245="","",G1245)</f>
        <v>砂質土</v>
      </c>
      <c r="F1319" s="266"/>
      <c r="G1319" s="266"/>
      <c r="H1319" s="231">
        <f>IF(J1245="","",J1245)</f>
        <v>2.4000000953674316</v>
      </c>
      <c r="I1319" s="231"/>
      <c r="J1319" s="231"/>
      <c r="K1319" s="264">
        <f t="shared" si="159"/>
        <v>3460.5</v>
      </c>
      <c r="L1319" s="264"/>
      <c r="M1319" s="264"/>
      <c r="N1319" s="486"/>
      <c r="O1319" s="263">
        <f>IF(E1319="","",IF(E1319="粘性土",1,CHOOSE(AK$1160,X$1158,X$1159)))</f>
        <v>1</v>
      </c>
      <c r="P1319" s="264"/>
      <c r="Q1319" s="264">
        <f>IF(E1319="","",IF(E1319="粘性土",1,CHOOSE(AK$1160,AB$1158,AB$1159)))</f>
        <v>0.8</v>
      </c>
      <c r="R1319" s="264"/>
      <c r="S1319" s="264">
        <f>IF(E1319="","",IF(E1319="粘性土",1,CHOOSE(AK$1160,AF$1158,AF$1159)))</f>
        <v>0.7</v>
      </c>
      <c r="T1319" s="264"/>
      <c r="U1319" s="560">
        <f>IF(E1319="","",IF(E1319="粘性土",1,AJ$1173))</f>
        <v>0.83899999999999997</v>
      </c>
      <c r="V1319" s="561"/>
      <c r="W1319" s="562"/>
      <c r="X1319" s="550">
        <f>IF(E1319="","",ROUND(K1319*O1319*U1319,1))</f>
        <v>2903.4</v>
      </c>
      <c r="Y1319" s="551"/>
      <c r="Z1319" s="551"/>
      <c r="AA1319" s="551"/>
      <c r="AB1319" s="550">
        <f>IF(E1319="","",ROUND(K1319*Q1319*U1319,1))</f>
        <v>2322.6999999999998</v>
      </c>
      <c r="AC1319" s="551"/>
      <c r="AD1319" s="551"/>
      <c r="AE1319" s="551"/>
      <c r="AF1319" s="550">
        <f>IF(E1319="","",ROUND(K1319*S1319*U1319,1))</f>
        <v>2032.4</v>
      </c>
      <c r="AG1319" s="551"/>
      <c r="AH1319" s="551"/>
      <c r="AI1319" s="552"/>
    </row>
    <row r="1320" spans="1:35" s="174" customFormat="1" ht="15.75" customHeight="1">
      <c r="A1320" s="180" t="str">
        <f>A1319</f>
        <v/>
      </c>
      <c r="B1320" s="165"/>
      <c r="C1320" s="265"/>
      <c r="D1320" s="266"/>
      <c r="E1320" s="266"/>
      <c r="F1320" s="266"/>
      <c r="G1320" s="266"/>
      <c r="H1320" s="231"/>
      <c r="I1320" s="231"/>
      <c r="J1320" s="231"/>
      <c r="K1320" s="264">
        <f t="shared" si="159"/>
        <v>3741.75</v>
      </c>
      <c r="L1320" s="264"/>
      <c r="M1320" s="264"/>
      <c r="N1320" s="486"/>
      <c r="O1320" s="263">
        <f t="shared" ref="O1320" si="187">O1319</f>
        <v>1</v>
      </c>
      <c r="P1320" s="264"/>
      <c r="Q1320" s="264">
        <f t="shared" ref="Q1320" si="188">Q1319</f>
        <v>0.8</v>
      </c>
      <c r="R1320" s="264"/>
      <c r="S1320" s="264">
        <f t="shared" ref="S1320" si="189">S1319</f>
        <v>0.7</v>
      </c>
      <c r="T1320" s="264"/>
      <c r="U1320" s="560">
        <f t="shared" si="177"/>
        <v>0.83899999999999997</v>
      </c>
      <c r="V1320" s="561"/>
      <c r="W1320" s="562"/>
      <c r="X1320" s="550">
        <f>IF(E1319="","",ROUND(K1320*O1320*U1320,1))</f>
        <v>3139.3</v>
      </c>
      <c r="Y1320" s="551"/>
      <c r="Z1320" s="551"/>
      <c r="AA1320" s="551"/>
      <c r="AB1320" s="550">
        <f>IF(E1319="","",ROUND(K1320*Q1320*U1320,1))</f>
        <v>2511.5</v>
      </c>
      <c r="AC1320" s="551"/>
      <c r="AD1320" s="551"/>
      <c r="AE1320" s="551"/>
      <c r="AF1320" s="550">
        <f>IF(E1319="","",ROUND(K1320*S1320*U1320,1))</f>
        <v>2197.5</v>
      </c>
      <c r="AG1320" s="551"/>
      <c r="AH1320" s="551"/>
      <c r="AI1320" s="552"/>
    </row>
    <row r="1321" spans="1:35" s="174" customFormat="1" ht="15.75" customHeight="1">
      <c r="A1321" s="180" t="str">
        <f>IF(H1321="","×","")</f>
        <v/>
      </c>
      <c r="B1321" s="165"/>
      <c r="C1321" s="265">
        <f>IF(D1247="","",D1247)</f>
        <v>12</v>
      </c>
      <c r="D1321" s="266"/>
      <c r="E1321" s="266" t="str">
        <f>IF(G1247="","",G1247)</f>
        <v>粘性土</v>
      </c>
      <c r="F1321" s="266"/>
      <c r="G1321" s="266"/>
      <c r="H1321" s="231">
        <f>IF(J1247="","",J1247)</f>
        <v>2.2699999809265137</v>
      </c>
      <c r="I1321" s="231"/>
      <c r="J1321" s="231"/>
      <c r="K1321" s="264">
        <f t="shared" si="159"/>
        <v>1159.6500000000001</v>
      </c>
      <c r="L1321" s="264"/>
      <c r="M1321" s="264"/>
      <c r="N1321" s="486"/>
      <c r="O1321" s="263">
        <f>IF(E1321="","",IF(E1321="粘性土",1,CHOOSE(AK$1160,X$1158,X$1159)))</f>
        <v>1</v>
      </c>
      <c r="P1321" s="264"/>
      <c r="Q1321" s="264">
        <f>IF(E1321="","",IF(E1321="粘性土",1,CHOOSE(AK$1160,AB$1158,AB$1159)))</f>
        <v>1</v>
      </c>
      <c r="R1321" s="264"/>
      <c r="S1321" s="264">
        <f>IF(E1321="","",IF(E1321="粘性土",1,CHOOSE(AK$1160,AF$1158,AF$1159)))</f>
        <v>1</v>
      </c>
      <c r="T1321" s="264"/>
      <c r="U1321" s="560">
        <f>IF(E1321="","",IF(E1321="粘性土",1,AJ$1173))</f>
        <v>1</v>
      </c>
      <c r="V1321" s="561"/>
      <c r="W1321" s="562"/>
      <c r="X1321" s="550">
        <f>IF(E1321="","",ROUND(K1321*O1321*U1321,1))</f>
        <v>1159.7</v>
      </c>
      <c r="Y1321" s="551"/>
      <c r="Z1321" s="551"/>
      <c r="AA1321" s="551"/>
      <c r="AB1321" s="550">
        <f>IF(E1321="","",ROUND(K1321*Q1321*U1321,1))</f>
        <v>1159.7</v>
      </c>
      <c r="AC1321" s="551"/>
      <c r="AD1321" s="551"/>
      <c r="AE1321" s="551"/>
      <c r="AF1321" s="550">
        <f>IF(E1321="","",ROUND(K1321*S1321*U1321,1))</f>
        <v>1159.7</v>
      </c>
      <c r="AG1321" s="551"/>
      <c r="AH1321" s="551"/>
      <c r="AI1321" s="552"/>
    </row>
    <row r="1322" spans="1:35" s="174" customFormat="1" ht="15.75" customHeight="1">
      <c r="A1322" s="180" t="str">
        <f>A1321</f>
        <v/>
      </c>
      <c r="B1322" s="165"/>
      <c r="C1322" s="265"/>
      <c r="D1322" s="266"/>
      <c r="E1322" s="266"/>
      <c r="F1322" s="266"/>
      <c r="G1322" s="266"/>
      <c r="H1322" s="231"/>
      <c r="I1322" s="231"/>
      <c r="J1322" s="231"/>
      <c r="K1322" s="264">
        <f t="shared" si="159"/>
        <v>1159.6500000000001</v>
      </c>
      <c r="L1322" s="264"/>
      <c r="M1322" s="264"/>
      <c r="N1322" s="486"/>
      <c r="O1322" s="263">
        <f t="shared" ref="O1322" si="190">O1321</f>
        <v>1</v>
      </c>
      <c r="P1322" s="264"/>
      <c r="Q1322" s="264">
        <f t="shared" ref="Q1322" si="191">Q1321</f>
        <v>1</v>
      </c>
      <c r="R1322" s="264"/>
      <c r="S1322" s="264">
        <f t="shared" ref="S1322" si="192">S1321</f>
        <v>1</v>
      </c>
      <c r="T1322" s="264"/>
      <c r="U1322" s="560">
        <f t="shared" si="177"/>
        <v>1</v>
      </c>
      <c r="V1322" s="561"/>
      <c r="W1322" s="562"/>
      <c r="X1322" s="550">
        <f>IF(E1321="","",ROUND(K1322*O1322*U1322,1))</f>
        <v>1159.7</v>
      </c>
      <c r="Y1322" s="551"/>
      <c r="Z1322" s="551"/>
      <c r="AA1322" s="551"/>
      <c r="AB1322" s="550">
        <f>IF(E1321="","",ROUND(K1322*Q1322*U1322,1))</f>
        <v>1159.7</v>
      </c>
      <c r="AC1322" s="551"/>
      <c r="AD1322" s="551"/>
      <c r="AE1322" s="551"/>
      <c r="AF1322" s="550">
        <f>IF(E1321="","",ROUND(K1322*S1322*U1322,1))</f>
        <v>1159.7</v>
      </c>
      <c r="AG1322" s="551"/>
      <c r="AH1322" s="551"/>
      <c r="AI1322" s="552"/>
    </row>
    <row r="1323" spans="1:35" s="174" customFormat="1" ht="15.75" hidden="1" customHeight="1">
      <c r="A1323" s="180" t="str">
        <f>IF(H1323="","×","")</f>
        <v>×</v>
      </c>
      <c r="B1323" s="165"/>
      <c r="C1323" s="265" t="str">
        <f>IF(D1249="","",D1249)</f>
        <v/>
      </c>
      <c r="D1323" s="266"/>
      <c r="E1323" s="266" t="str">
        <f>IF(G1249="","",G1249)</f>
        <v/>
      </c>
      <c r="F1323" s="266"/>
      <c r="G1323" s="266"/>
      <c r="H1323" s="231" t="str">
        <f>IF(J1249="","",J1249)</f>
        <v/>
      </c>
      <c r="I1323" s="231"/>
      <c r="J1323" s="231"/>
      <c r="K1323" s="264">
        <f t="shared" si="159"/>
        <v>1210.9499999999998</v>
      </c>
      <c r="L1323" s="264"/>
      <c r="M1323" s="264"/>
      <c r="N1323" s="486"/>
      <c r="O1323" s="263" t="str">
        <f>IF(E1323="","",IF(E1323="粘性土",1,CHOOSE(AK$1160,X$1158,X$1159)))</f>
        <v/>
      </c>
      <c r="P1323" s="264"/>
      <c r="Q1323" s="264" t="str">
        <f>IF(E1323="","",IF(E1323="粘性土",1,CHOOSE(AK$1160,AB$1158,AB$1159)))</f>
        <v/>
      </c>
      <c r="R1323" s="264"/>
      <c r="S1323" s="264" t="str">
        <f>IF(E1323="","",IF(E1323="粘性土",1,CHOOSE(AK$1160,AF$1158,AF$1159)))</f>
        <v/>
      </c>
      <c r="T1323" s="264"/>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row>
    <row r="1324" spans="1:35" s="174" customFormat="1" ht="15.75" hidden="1" customHeight="1">
      <c r="A1324" s="180" t="str">
        <f>A1323</f>
        <v>×</v>
      </c>
      <c r="B1324" s="165"/>
      <c r="C1324" s="265"/>
      <c r="D1324" s="266"/>
      <c r="E1324" s="266"/>
      <c r="F1324" s="266"/>
      <c r="G1324" s="266"/>
      <c r="H1324" s="231"/>
      <c r="I1324" s="231"/>
      <c r="J1324" s="231"/>
      <c r="K1324" s="264">
        <f t="shared" si="159"/>
        <v>1210.9499999999998</v>
      </c>
      <c r="L1324" s="264"/>
      <c r="M1324" s="264"/>
      <c r="N1324" s="486"/>
      <c r="O1324" s="263" t="str">
        <f t="shared" ref="O1324" si="193">O1323</f>
        <v/>
      </c>
      <c r="P1324" s="264"/>
      <c r="Q1324" s="264" t="str">
        <f t="shared" ref="Q1324" si="194">Q1323</f>
        <v/>
      </c>
      <c r="R1324" s="264"/>
      <c r="S1324" s="264" t="str">
        <f t="shared" ref="S1324" si="195">S1323</f>
        <v/>
      </c>
      <c r="T1324" s="264"/>
      <c r="U1324" s="560" t="str">
        <f t="shared" si="177"/>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row>
    <row r="1325" spans="1:35" s="174" customFormat="1" ht="15.75" hidden="1" customHeight="1">
      <c r="A1325" s="180" t="str">
        <f>IF(H1325="","×","")</f>
        <v>×</v>
      </c>
      <c r="B1325" s="165"/>
      <c r="C1325" s="265" t="str">
        <f>IF(D1251="","",D1251)</f>
        <v/>
      </c>
      <c r="D1325" s="266"/>
      <c r="E1325" s="266" t="str">
        <f>IF(G1251="","",G1251)</f>
        <v/>
      </c>
      <c r="F1325" s="266"/>
      <c r="G1325" s="266"/>
      <c r="H1325" s="231" t="str">
        <f>IF(J1251="","",J1251)</f>
        <v/>
      </c>
      <c r="I1325" s="231"/>
      <c r="J1325" s="231"/>
      <c r="K1325" s="264">
        <f t="shared" si="159"/>
        <v>1210.9499999999998</v>
      </c>
      <c r="L1325" s="264"/>
      <c r="M1325" s="264"/>
      <c r="N1325" s="486"/>
      <c r="O1325" s="263" t="str">
        <f>IF(E1325="","",IF(E1325="粘性土",1,CHOOSE(AK$1160,X$1158,X$1159)))</f>
        <v/>
      </c>
      <c r="P1325" s="264"/>
      <c r="Q1325" s="264" t="str">
        <f>IF(E1325="","",IF(E1325="粘性土",1,CHOOSE(AK$1160,AB$1158,AB$1159)))</f>
        <v/>
      </c>
      <c r="R1325" s="264"/>
      <c r="S1325" s="264" t="str">
        <f>IF(E1325="","",IF(E1325="粘性土",1,CHOOSE(AK$1160,AF$1158,AF$1159)))</f>
        <v/>
      </c>
      <c r="T1325" s="264"/>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row>
    <row r="1326" spans="1:35" s="174" customFormat="1" ht="15.75" hidden="1" customHeight="1">
      <c r="A1326" s="180" t="str">
        <f>A1325</f>
        <v>×</v>
      </c>
      <c r="B1326" s="165"/>
      <c r="C1326" s="265"/>
      <c r="D1326" s="266"/>
      <c r="E1326" s="266"/>
      <c r="F1326" s="266"/>
      <c r="G1326" s="266"/>
      <c r="H1326" s="231"/>
      <c r="I1326" s="231"/>
      <c r="J1326" s="231"/>
      <c r="K1326" s="264">
        <f t="shared" si="159"/>
        <v>1210.9499999999998</v>
      </c>
      <c r="L1326" s="264"/>
      <c r="M1326" s="264"/>
      <c r="N1326" s="486"/>
      <c r="O1326" s="263" t="str">
        <f t="shared" ref="O1326" si="196">O1325</f>
        <v/>
      </c>
      <c r="P1326" s="264"/>
      <c r="Q1326" s="264" t="str">
        <f t="shared" ref="Q1326" si="197">Q1325</f>
        <v/>
      </c>
      <c r="R1326" s="264"/>
      <c r="S1326" s="264" t="str">
        <f t="shared" ref="S1326" si="198">S1325</f>
        <v/>
      </c>
      <c r="T1326" s="264"/>
      <c r="U1326" s="560" t="str">
        <f t="shared" si="177"/>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row>
    <row r="1327" spans="1:35" s="174" customFormat="1" ht="15.75" hidden="1" customHeight="1">
      <c r="A1327" s="180" t="str">
        <f>IF(H1327="","×","")</f>
        <v>×</v>
      </c>
      <c r="B1327" s="165"/>
      <c r="C1327" s="265" t="str">
        <f>IF(D1253="","",D1253)</f>
        <v/>
      </c>
      <c r="D1327" s="266"/>
      <c r="E1327" s="266" t="str">
        <f>IF(G1253="","",G1253)</f>
        <v/>
      </c>
      <c r="F1327" s="266"/>
      <c r="G1327" s="266"/>
      <c r="H1327" s="231" t="str">
        <f>IF(J1253="","",J1253)</f>
        <v/>
      </c>
      <c r="I1327" s="231"/>
      <c r="J1327" s="231"/>
      <c r="K1327" s="264">
        <f t="shared" si="159"/>
        <v>1210.9499999999998</v>
      </c>
      <c r="L1327" s="264"/>
      <c r="M1327" s="264"/>
      <c r="N1327" s="486"/>
      <c r="O1327" s="263" t="str">
        <f>IF(E1327="","",IF(E1327="粘性土",1,CHOOSE(AK$1160,X$1158,X$1159)))</f>
        <v/>
      </c>
      <c r="P1327" s="264"/>
      <c r="Q1327" s="264" t="str">
        <f>IF(E1327="","",IF(E1327="粘性土",1,CHOOSE(AK$1160,AB$1158,AB$1159)))</f>
        <v/>
      </c>
      <c r="R1327" s="264"/>
      <c r="S1327" s="264" t="str">
        <f>IF(E1327="","",IF(E1327="粘性土",1,CHOOSE(AK$1160,AF$1158,AF$1159)))</f>
        <v/>
      </c>
      <c r="T1327" s="264"/>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row>
    <row r="1328" spans="1:35" s="174" customFormat="1" ht="15.75" hidden="1" customHeight="1">
      <c r="A1328" s="180" t="str">
        <f>A1327</f>
        <v>×</v>
      </c>
      <c r="B1328" s="165"/>
      <c r="C1328" s="265"/>
      <c r="D1328" s="266"/>
      <c r="E1328" s="266"/>
      <c r="F1328" s="266"/>
      <c r="G1328" s="266"/>
      <c r="H1328" s="231"/>
      <c r="I1328" s="231"/>
      <c r="J1328" s="231"/>
      <c r="K1328" s="264">
        <f t="shared" si="159"/>
        <v>1210.9499999999998</v>
      </c>
      <c r="L1328" s="264"/>
      <c r="M1328" s="264"/>
      <c r="N1328" s="486"/>
      <c r="O1328" s="263" t="str">
        <f t="shared" ref="O1328" si="199">O1327</f>
        <v/>
      </c>
      <c r="P1328" s="264"/>
      <c r="Q1328" s="264" t="str">
        <f t="shared" ref="Q1328" si="200">Q1327</f>
        <v/>
      </c>
      <c r="R1328" s="264"/>
      <c r="S1328" s="264" t="str">
        <f t="shared" ref="S1328" si="201">S1327</f>
        <v/>
      </c>
      <c r="T1328" s="264"/>
      <c r="U1328" s="560" t="str">
        <f t="shared" si="177"/>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row>
    <row r="1329" spans="1:40" s="174" customFormat="1" ht="15.75" hidden="1" customHeight="1">
      <c r="A1329" s="180" t="str">
        <f>IF(H1329="","×","")</f>
        <v>×</v>
      </c>
      <c r="B1329" s="165"/>
      <c r="C1329" s="265" t="str">
        <f>IF(D1255="","",D1255)</f>
        <v/>
      </c>
      <c r="D1329" s="266"/>
      <c r="E1329" s="266" t="str">
        <f>IF(G1255="","",G1255)</f>
        <v/>
      </c>
      <c r="F1329" s="266"/>
      <c r="G1329" s="266"/>
      <c r="H1329" s="231" t="str">
        <f>IF(J1255="","",J1255)</f>
        <v/>
      </c>
      <c r="I1329" s="231"/>
      <c r="J1329" s="231"/>
      <c r="K1329" s="264">
        <f t="shared" si="159"/>
        <v>1210.9499999999998</v>
      </c>
      <c r="L1329" s="264"/>
      <c r="M1329" s="264"/>
      <c r="N1329" s="486"/>
      <c r="O1329" s="263" t="str">
        <f>IF(E1329="","",IF(E1329="粘性土",1,CHOOSE(AK$1160,X$1158,X$1159)))</f>
        <v/>
      </c>
      <c r="P1329" s="264"/>
      <c r="Q1329" s="264" t="str">
        <f>IF(E1329="","",IF(E1329="粘性土",1,CHOOSE(AK$1160,AB$1158,AB$1159)))</f>
        <v/>
      </c>
      <c r="R1329" s="264"/>
      <c r="S1329" s="264" t="str">
        <f>IF(E1329="","",IF(E1329="粘性土",1,CHOOSE(AK$1160,AF$1158,AF$1159)))</f>
        <v/>
      </c>
      <c r="T1329" s="264"/>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row>
    <row r="1330" spans="1:40" s="174" customFormat="1" ht="15.75" hidden="1" customHeight="1">
      <c r="A1330" s="180" t="str">
        <f>A1329</f>
        <v>×</v>
      </c>
      <c r="B1330" s="165"/>
      <c r="C1330" s="269"/>
      <c r="D1330" s="270"/>
      <c r="E1330" s="270"/>
      <c r="F1330" s="270"/>
      <c r="G1330" s="270"/>
      <c r="H1330" s="252"/>
      <c r="I1330" s="252"/>
      <c r="J1330" s="252"/>
      <c r="K1330" s="347">
        <f t="shared" si="159"/>
        <v>1210.9499999999998</v>
      </c>
      <c r="L1330" s="347"/>
      <c r="M1330" s="347"/>
      <c r="N1330" s="549"/>
      <c r="O1330" s="500" t="str">
        <f t="shared" ref="O1330" si="202">O1329</f>
        <v/>
      </c>
      <c r="P1330" s="347"/>
      <c r="Q1330" s="347" t="str">
        <f t="shared" ref="Q1330" si="203">Q1329</f>
        <v/>
      </c>
      <c r="R1330" s="347"/>
      <c r="S1330" s="347" t="str">
        <f t="shared" ref="S1330" si="204">S1329</f>
        <v/>
      </c>
      <c r="T1330" s="347"/>
      <c r="U1330" s="560" t="str">
        <f t="shared" si="177"/>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498</v>
      </c>
      <c r="AC1331" s="167" t="s">
        <v>26</v>
      </c>
      <c r="AD1331" s="439">
        <f>杭先端径</f>
        <v>1.5</v>
      </c>
      <c r="AE1331" s="439"/>
      <c r="AF1331" s="439"/>
      <c r="AG1331" s="62" t="s">
        <v>427</v>
      </c>
      <c r="AH1331" s="167" t="s">
        <v>154</v>
      </c>
      <c r="AI1331" s="66"/>
    </row>
    <row r="1332" spans="1:40" s="174" customFormat="1" ht="15.75" customHeight="1">
      <c r="A1332" s="117" t="str">
        <f>IF(液状化L1の有無="","","×")</f>
        <v/>
      </c>
      <c r="B1332" s="165" t="s">
        <v>588</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customHeight="1">
      <c r="A1333" s="117" t="str">
        <f>IF(液状化L1の有無="","","×")</f>
        <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customHeight="1">
      <c r="A1334" s="117" t="str">
        <f>IF(液状化L1の有無="","","×")</f>
        <v/>
      </c>
      <c r="B1334" s="165"/>
      <c r="C1334" s="28" t="s">
        <v>509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customHeight="1">
      <c r="A1335" s="117" t="str">
        <f>IF(液状化L1の有無="","","×")</f>
        <v/>
      </c>
      <c r="B1335" s="165"/>
      <c r="C1335" s="542" t="s">
        <v>8</v>
      </c>
      <c r="D1335" s="543"/>
      <c r="E1335" s="543" t="s">
        <v>339</v>
      </c>
      <c r="F1335" s="543"/>
      <c r="G1335" s="543"/>
      <c r="H1335" s="544" t="s">
        <v>186</v>
      </c>
      <c r="I1335" s="544"/>
      <c r="J1335" s="544"/>
      <c r="K1335" s="543" t="s">
        <v>500</v>
      </c>
      <c r="L1335" s="543"/>
      <c r="M1335" s="543"/>
      <c r="N1335" s="546"/>
      <c r="O1335" s="473" t="s">
        <v>280</v>
      </c>
      <c r="P1335" s="226"/>
      <c r="Q1335" s="226"/>
      <c r="R1335" s="226"/>
      <c r="S1335" s="226"/>
      <c r="T1335" s="226"/>
      <c r="U1335" s="226" t="s">
        <v>493</v>
      </c>
      <c r="V1335" s="226"/>
      <c r="W1335" s="350"/>
      <c r="X1335" s="304" t="s">
        <v>545</v>
      </c>
      <c r="Y1335" s="226"/>
      <c r="Z1335" s="226"/>
      <c r="AA1335" s="226"/>
      <c r="AB1335" s="226"/>
      <c r="AC1335" s="226"/>
      <c r="AD1335" s="226"/>
      <c r="AE1335" s="226"/>
      <c r="AF1335" s="226"/>
      <c r="AG1335" s="226"/>
      <c r="AH1335" s="226"/>
      <c r="AI1335" s="344"/>
      <c r="AJ1335" s="53"/>
      <c r="AK1335" s="403" t="s">
        <v>423</v>
      </c>
      <c r="AL1335" s="355"/>
      <c r="AM1335" s="355"/>
      <c r="AN1335" s="355"/>
    </row>
    <row r="1336" spans="1:40" s="174" customFormat="1" ht="15.75" customHeight="1">
      <c r="A1336" s="117" t="str">
        <f>IF(液状化L1の有無="","","×")</f>
        <v/>
      </c>
      <c r="B1336" s="165"/>
      <c r="C1336" s="476"/>
      <c r="D1336" s="477"/>
      <c r="E1336" s="477"/>
      <c r="F1336" s="477"/>
      <c r="G1336" s="477"/>
      <c r="H1336" s="545"/>
      <c r="I1336" s="545"/>
      <c r="J1336" s="545"/>
      <c r="K1336" s="477"/>
      <c r="L1336" s="477"/>
      <c r="M1336" s="477"/>
      <c r="N1336" s="482"/>
      <c r="O1336" s="553" t="s">
        <v>482</v>
      </c>
      <c r="P1336" s="252"/>
      <c r="Q1336" s="252" t="s">
        <v>483</v>
      </c>
      <c r="R1336" s="252"/>
      <c r="S1336" s="252" t="s">
        <v>484</v>
      </c>
      <c r="T1336" s="252"/>
      <c r="U1336" s="270"/>
      <c r="V1336" s="270"/>
      <c r="W1336" s="354"/>
      <c r="X1336" s="558" t="s">
        <v>482</v>
      </c>
      <c r="Y1336" s="252"/>
      <c r="Z1336" s="252"/>
      <c r="AA1336" s="252"/>
      <c r="AB1336" s="252" t="s">
        <v>483</v>
      </c>
      <c r="AC1336" s="252"/>
      <c r="AD1336" s="252"/>
      <c r="AE1336" s="252"/>
      <c r="AF1336" s="252" t="s">
        <v>484</v>
      </c>
      <c r="AG1336" s="252"/>
      <c r="AH1336" s="252"/>
      <c r="AI1336" s="533"/>
      <c r="AJ1336" s="55"/>
      <c r="AK1336" s="300"/>
      <c r="AL1336" s="246"/>
      <c r="AM1336" s="246"/>
      <c r="AN1336" s="246"/>
    </row>
    <row r="1337" spans="1:40" s="174" customFormat="1" ht="15.75" customHeight="1">
      <c r="A1337" s="117" t="str">
        <f>IF(液状化L1の有無="",IF(H1337="","×",""),"×")</f>
        <v/>
      </c>
      <c r="B1337" s="165"/>
      <c r="C1337" s="304">
        <f>IF(D1227="","",D1227)</f>
        <v>2</v>
      </c>
      <c r="D1337" s="226"/>
      <c r="E1337" s="226" t="str">
        <f>IF(G1227="","",G1227)</f>
        <v>砂質土</v>
      </c>
      <c r="F1337" s="226"/>
      <c r="G1337" s="226"/>
      <c r="H1337" s="225">
        <f>IF(J1227="","",J1227)</f>
        <v>0.33000001311302185</v>
      </c>
      <c r="I1337" s="225"/>
      <c r="J1337" s="225"/>
      <c r="K1337" s="349">
        <f>AF1227*AD$1367*AK1337</f>
        <v>433.79999999999995</v>
      </c>
      <c r="L1337" s="349"/>
      <c r="M1337" s="349"/>
      <c r="N1337" s="567"/>
      <c r="O1337" s="387">
        <f>IF(E1337="","",IF(E1337="粘性土",1,CHOOSE(AJ$1160,X$1155,X$1156,X$1157)))</f>
        <v>1</v>
      </c>
      <c r="P1337" s="349"/>
      <c r="Q1337" s="349">
        <f>IF(E1337="","",IF(E1337="粘性土",1,CHOOSE(AJ$1160,AB$1155,AB$1156,AB$1157)))</f>
        <v>0.5</v>
      </c>
      <c r="R1337" s="349"/>
      <c r="S1337" s="349">
        <f>IF(E1337="","",IF(E1337="粘性土",1,CHOOSE(AJ$1160,AF$1155,AF$1156,AF$1157)))</f>
        <v>0.4</v>
      </c>
      <c r="T1337" s="349"/>
      <c r="U1337" s="554">
        <f>IF(E1337="","",IF(E1337="粘性土",1,AJ$1173))</f>
        <v>0.83899999999999997</v>
      </c>
      <c r="V1337" s="554"/>
      <c r="W1337" s="555"/>
      <c r="X1337" s="556">
        <f>IF(E1337="","",ROUND(K1337*O1337*U1337,1))</f>
        <v>364</v>
      </c>
      <c r="Y1337" s="557"/>
      <c r="Z1337" s="557"/>
      <c r="AA1337" s="557"/>
      <c r="AB1337" s="556">
        <f>IF(E1337="","",ROUND(K1337*Q1337*U1337,1))</f>
        <v>182</v>
      </c>
      <c r="AC1337" s="557"/>
      <c r="AD1337" s="557"/>
      <c r="AE1337" s="557"/>
      <c r="AF1337" s="556">
        <f>IF(E1337="","",ROUND(K1337*S1337*U1337,1))</f>
        <v>145.6</v>
      </c>
      <c r="AG1337" s="557"/>
      <c r="AH1337" s="557"/>
      <c r="AI1337" s="559"/>
      <c r="AJ1337" s="84"/>
      <c r="AK1337" s="568">
        <f>R304</f>
        <v>1</v>
      </c>
      <c r="AL1337" s="225"/>
      <c r="AM1337" s="225"/>
      <c r="AN1337" s="225"/>
    </row>
    <row r="1338" spans="1:40" s="174" customFormat="1" ht="15.75" customHeight="1">
      <c r="A1338" s="117" t="str">
        <f>A1337</f>
        <v/>
      </c>
      <c r="B1338" s="165"/>
      <c r="C1338" s="265"/>
      <c r="D1338" s="266"/>
      <c r="E1338" s="266"/>
      <c r="F1338" s="266"/>
      <c r="G1338" s="266"/>
      <c r="H1338" s="231"/>
      <c r="I1338" s="231"/>
      <c r="J1338" s="231"/>
      <c r="K1338" s="264">
        <f>AF1228*AD$1367*AK1337</f>
        <v>468</v>
      </c>
      <c r="L1338" s="264"/>
      <c r="M1338" s="264"/>
      <c r="N1338" s="566"/>
      <c r="O1338" s="263">
        <f>O1337</f>
        <v>1</v>
      </c>
      <c r="P1338" s="264"/>
      <c r="Q1338" s="264">
        <f>Q1337</f>
        <v>0.5</v>
      </c>
      <c r="R1338" s="264"/>
      <c r="S1338" s="264">
        <f>S1337</f>
        <v>0.4</v>
      </c>
      <c r="T1338" s="264"/>
      <c r="U1338" s="554">
        <f t="shared" ref="U1338" si="205">U1337</f>
        <v>0.83899999999999997</v>
      </c>
      <c r="V1338" s="554"/>
      <c r="W1338" s="555"/>
      <c r="X1338" s="550">
        <f>IF(E1337="","",ROUND(K1338*O1338*U1338,1))</f>
        <v>392.7</v>
      </c>
      <c r="Y1338" s="551"/>
      <c r="Z1338" s="551"/>
      <c r="AA1338" s="551"/>
      <c r="AB1338" s="550">
        <f>IF(E1337="","",ROUND(K1338*Q1338*U1338,1))</f>
        <v>196.3</v>
      </c>
      <c r="AC1338" s="551"/>
      <c r="AD1338" s="551"/>
      <c r="AE1338" s="551"/>
      <c r="AF1338" s="550">
        <f>IF(E1337="","",ROUND(K1338*S1338*U1338,1))</f>
        <v>157.1</v>
      </c>
      <c r="AG1338" s="551"/>
      <c r="AH1338" s="551"/>
      <c r="AI1338" s="552"/>
      <c r="AJ1338" s="84"/>
      <c r="AK1338" s="569"/>
      <c r="AL1338" s="231"/>
      <c r="AM1338" s="231"/>
      <c r="AN1338" s="231"/>
    </row>
    <row r="1339" spans="1:40" s="174" customFormat="1" ht="15.75" customHeight="1">
      <c r="A1339" s="117" t="str">
        <f>IF(液状化L1の有無="",IF(H1339="","×",""),"×")</f>
        <v/>
      </c>
      <c r="B1339" s="165"/>
      <c r="C1339" s="265">
        <f>IF(D1229="","",D1229)</f>
        <v>3</v>
      </c>
      <c r="D1339" s="266"/>
      <c r="E1339" s="266" t="str">
        <f>IF(G1229="","",G1229)</f>
        <v>粘性土</v>
      </c>
      <c r="F1339" s="266"/>
      <c r="G1339" s="266"/>
      <c r="H1339" s="231">
        <f>IF(J1229="","",J1229)</f>
        <v>1.5</v>
      </c>
      <c r="I1339" s="231"/>
      <c r="J1339" s="231"/>
      <c r="K1339" s="264">
        <f>AF1229*AD$1367*AK1339</f>
        <v>194.39999999999998</v>
      </c>
      <c r="L1339" s="264"/>
      <c r="M1339" s="264"/>
      <c r="N1339" s="566"/>
      <c r="O1339" s="263">
        <f>IF(E1339="","",IF(E1339="粘性土",1,CHOOSE(AJ$1160,X$1155,X$1156,X$1157)))</f>
        <v>1</v>
      </c>
      <c r="P1339" s="264"/>
      <c r="Q1339" s="264">
        <f>IF(E1339="","",IF(E1339="粘性土",1,CHOOSE(AJ$1160,AB$1155,AB$1156,AB$1157)))</f>
        <v>1</v>
      </c>
      <c r="R1339" s="264"/>
      <c r="S1339" s="264">
        <f>IF(E1339="","",IF(E1339="粘性土",1,CHOOSE(AJ$1160,AF$1155,AF$1156,AF$1157)))</f>
        <v>1</v>
      </c>
      <c r="T1339" s="264"/>
      <c r="U1339" s="554">
        <f>IF(E1339="","",IF(E1339="粘性土",1,AJ$1173))</f>
        <v>1</v>
      </c>
      <c r="V1339" s="554"/>
      <c r="W1339" s="555"/>
      <c r="X1339" s="550">
        <f>IF(E1339="","",ROUND(K1339*O1339*U1339,1))</f>
        <v>194.4</v>
      </c>
      <c r="Y1339" s="551"/>
      <c r="Z1339" s="551"/>
      <c r="AA1339" s="551"/>
      <c r="AB1339" s="550">
        <f>IF(E1339="","",ROUND(K1339*Q1339*U1339,1))</f>
        <v>194.4</v>
      </c>
      <c r="AC1339" s="551"/>
      <c r="AD1339" s="551"/>
      <c r="AE1339" s="551"/>
      <c r="AF1339" s="550">
        <f>IF(E1339="","",ROUND(K1339*S1339*U1339,1))</f>
        <v>194.4</v>
      </c>
      <c r="AG1339" s="551"/>
      <c r="AH1339" s="551"/>
      <c r="AI1339" s="552"/>
      <c r="AJ1339" s="84"/>
      <c r="AK1339" s="569">
        <f>R305</f>
        <v>1</v>
      </c>
      <c r="AL1339" s="231"/>
      <c r="AM1339" s="231"/>
      <c r="AN1339" s="231"/>
    </row>
    <row r="1340" spans="1:40" s="174" customFormat="1" ht="15.75" customHeight="1">
      <c r="A1340" s="117" t="str">
        <f t="shared" ref="A1340" si="206">A1339</f>
        <v/>
      </c>
      <c r="B1340" s="165"/>
      <c r="C1340" s="265"/>
      <c r="D1340" s="266"/>
      <c r="E1340" s="266"/>
      <c r="F1340" s="266"/>
      <c r="G1340" s="266"/>
      <c r="H1340" s="231"/>
      <c r="I1340" s="231"/>
      <c r="J1340" s="231"/>
      <c r="K1340" s="264">
        <f>AF1230*AD$1367*AK1339</f>
        <v>194.39999999999998</v>
      </c>
      <c r="L1340" s="264"/>
      <c r="M1340" s="264"/>
      <c r="N1340" s="566"/>
      <c r="O1340" s="263">
        <f>O1339</f>
        <v>1</v>
      </c>
      <c r="P1340" s="264"/>
      <c r="Q1340" s="264">
        <f>Q1339</f>
        <v>1</v>
      </c>
      <c r="R1340" s="264"/>
      <c r="S1340" s="264">
        <f>S1339</f>
        <v>1</v>
      </c>
      <c r="T1340" s="264"/>
      <c r="U1340" s="554">
        <f t="shared" ref="U1340" si="207">U1339</f>
        <v>1</v>
      </c>
      <c r="V1340" s="554"/>
      <c r="W1340" s="555"/>
      <c r="X1340" s="550">
        <f>IF(E1339="","",ROUND(K1340*O1340*U1340,1))</f>
        <v>194.4</v>
      </c>
      <c r="Y1340" s="551"/>
      <c r="Z1340" s="551"/>
      <c r="AA1340" s="551"/>
      <c r="AB1340" s="550">
        <f>IF(E1339="","",ROUND(K1340*Q1340*U1340,1))</f>
        <v>194.4</v>
      </c>
      <c r="AC1340" s="551"/>
      <c r="AD1340" s="551"/>
      <c r="AE1340" s="551"/>
      <c r="AF1340" s="550">
        <f>IF(E1339="","",ROUND(K1340*S1340*U1340,1))</f>
        <v>194.4</v>
      </c>
      <c r="AG1340" s="551"/>
      <c r="AH1340" s="551"/>
      <c r="AI1340" s="552"/>
      <c r="AJ1340" s="84"/>
      <c r="AK1340" s="569"/>
      <c r="AL1340" s="231"/>
      <c r="AM1340" s="231"/>
      <c r="AN1340" s="231"/>
    </row>
    <row r="1341" spans="1:40" s="174" customFormat="1" ht="15.75" customHeight="1">
      <c r="A1341" s="117" t="str">
        <f>IF(液状化L1の有無="",IF(H1341="","×",""),"×")</f>
        <v/>
      </c>
      <c r="B1341" s="165"/>
      <c r="C1341" s="265">
        <f>IF(D1231="","",D1231)</f>
        <v>4</v>
      </c>
      <c r="D1341" s="266"/>
      <c r="E1341" s="266" t="str">
        <f>IF(G1231="","",G1231)</f>
        <v>粘性土</v>
      </c>
      <c r="F1341" s="266"/>
      <c r="G1341" s="266"/>
      <c r="H1341" s="231">
        <f>IF(J1231="","",J1231)</f>
        <v>6.5500001907348633</v>
      </c>
      <c r="I1341" s="231"/>
      <c r="J1341" s="231"/>
      <c r="K1341" s="264">
        <f>AF1231*AD$1367*AK1341</f>
        <v>437.40000000000003</v>
      </c>
      <c r="L1341" s="264"/>
      <c r="M1341" s="264"/>
      <c r="N1341" s="566"/>
      <c r="O1341" s="263">
        <f>IF(E1341="","",IF(E1341="粘性土",1,CHOOSE(AJ$1160,X$1155,X$1156,X$1157)))</f>
        <v>1</v>
      </c>
      <c r="P1341" s="264"/>
      <c r="Q1341" s="264">
        <f>IF(E1341="","",IF(E1341="粘性土",1,CHOOSE(AJ$1160,AB$1155,AB$1156,AB$1157)))</f>
        <v>1</v>
      </c>
      <c r="R1341" s="264"/>
      <c r="S1341" s="264">
        <f>IF(E1341="","",IF(E1341="粘性土",1,CHOOSE(AJ$1160,AF$1155,AF$1156,AF$1157)))</f>
        <v>1</v>
      </c>
      <c r="T1341" s="264"/>
      <c r="U1341" s="554">
        <f>IF(E1341="","",IF(E1341="粘性土",1,AJ$1173))</f>
        <v>1</v>
      </c>
      <c r="V1341" s="554"/>
      <c r="W1341" s="555"/>
      <c r="X1341" s="550">
        <f>IF(E1341="","",ROUND(K1341*O1341*U1341,1))</f>
        <v>437.4</v>
      </c>
      <c r="Y1341" s="551"/>
      <c r="Z1341" s="551"/>
      <c r="AA1341" s="551"/>
      <c r="AB1341" s="550">
        <f>IF(E1341="","",ROUND(K1341*Q1341*U1341,1))</f>
        <v>437.4</v>
      </c>
      <c r="AC1341" s="551"/>
      <c r="AD1341" s="551"/>
      <c r="AE1341" s="551"/>
      <c r="AF1341" s="550">
        <f>IF(E1341="","",ROUND(K1341*S1341*U1341,1))</f>
        <v>437.4</v>
      </c>
      <c r="AG1341" s="551"/>
      <c r="AH1341" s="551"/>
      <c r="AI1341" s="552"/>
      <c r="AJ1341" s="84"/>
      <c r="AK1341" s="569">
        <f>R306</f>
        <v>1</v>
      </c>
      <c r="AL1341" s="231"/>
      <c r="AM1341" s="231"/>
      <c r="AN1341" s="231"/>
    </row>
    <row r="1342" spans="1:40" s="174" customFormat="1" ht="15.75" customHeight="1">
      <c r="A1342" s="117" t="str">
        <f t="shared" ref="A1342" si="208">A1341</f>
        <v/>
      </c>
      <c r="B1342" s="165"/>
      <c r="C1342" s="265"/>
      <c r="D1342" s="266"/>
      <c r="E1342" s="266"/>
      <c r="F1342" s="266"/>
      <c r="G1342" s="266"/>
      <c r="H1342" s="231"/>
      <c r="I1342" s="231"/>
      <c r="J1342" s="231"/>
      <c r="K1342" s="264">
        <f>AF1232*AD$1367*AK1341</f>
        <v>437.40000000000003</v>
      </c>
      <c r="L1342" s="264"/>
      <c r="M1342" s="264"/>
      <c r="N1342" s="566"/>
      <c r="O1342" s="263">
        <f>O1341</f>
        <v>1</v>
      </c>
      <c r="P1342" s="264"/>
      <c r="Q1342" s="264">
        <f>Q1341</f>
        <v>1</v>
      </c>
      <c r="R1342" s="264"/>
      <c r="S1342" s="264">
        <f>S1341</f>
        <v>1</v>
      </c>
      <c r="T1342" s="264"/>
      <c r="U1342" s="554">
        <f t="shared" ref="U1342" si="209">U1341</f>
        <v>1</v>
      </c>
      <c r="V1342" s="554"/>
      <c r="W1342" s="555"/>
      <c r="X1342" s="550">
        <f>IF(E1341="","",ROUND(K1342*O1342*U1342,1))</f>
        <v>437.4</v>
      </c>
      <c r="Y1342" s="551"/>
      <c r="Z1342" s="551"/>
      <c r="AA1342" s="551"/>
      <c r="AB1342" s="550">
        <f>IF(E1341="","",ROUND(K1342*Q1342*U1342,1))</f>
        <v>437.4</v>
      </c>
      <c r="AC1342" s="551"/>
      <c r="AD1342" s="551"/>
      <c r="AE1342" s="551"/>
      <c r="AF1342" s="550">
        <f>IF(E1341="","",ROUND(K1342*S1342*U1342,1))</f>
        <v>437.4</v>
      </c>
      <c r="AG1342" s="551"/>
      <c r="AH1342" s="551"/>
      <c r="AI1342" s="552"/>
      <c r="AJ1342" s="84"/>
      <c r="AK1342" s="569"/>
      <c r="AL1342" s="231"/>
      <c r="AM1342" s="231"/>
      <c r="AN1342" s="231"/>
    </row>
    <row r="1343" spans="1:40" s="174" customFormat="1" ht="15.75" customHeight="1">
      <c r="A1343" s="117" t="str">
        <f>IF(液状化L1の有無="",IF(H1343="","×",""),"×")</f>
        <v/>
      </c>
      <c r="B1343" s="165"/>
      <c r="C1343" s="265">
        <f>IF(D1233="","",D1233)</f>
        <v>5</v>
      </c>
      <c r="D1343" s="266"/>
      <c r="E1343" s="266" t="str">
        <f>IF(G1233="","",G1233)</f>
        <v>粘性土</v>
      </c>
      <c r="F1343" s="266"/>
      <c r="G1343" s="266"/>
      <c r="H1343" s="231">
        <f>IF(J1233="","",J1233)</f>
        <v>3.4500000476837158</v>
      </c>
      <c r="I1343" s="231"/>
      <c r="J1343" s="231"/>
      <c r="K1343" s="264">
        <f>AF1233*AD$1367*AK1343</f>
        <v>716.84999999999991</v>
      </c>
      <c r="L1343" s="264"/>
      <c r="M1343" s="264"/>
      <c r="N1343" s="566"/>
      <c r="O1343" s="263">
        <f>IF(E1343="","",IF(E1343="粘性土",1,CHOOSE(AJ$1160,X$1155,X$1156,X$1157)))</f>
        <v>1</v>
      </c>
      <c r="P1343" s="264"/>
      <c r="Q1343" s="264">
        <f>IF(E1343="","",IF(E1343="粘性土",1,CHOOSE(AJ$1160,AB$1155,AB$1156,AB$1157)))</f>
        <v>1</v>
      </c>
      <c r="R1343" s="264"/>
      <c r="S1343" s="264">
        <f>IF(E1343="","",IF(E1343="粘性土",1,CHOOSE(AJ$1160,AF$1155,AF$1156,AF$1157)))</f>
        <v>1</v>
      </c>
      <c r="T1343" s="264"/>
      <c r="U1343" s="554">
        <f>IF(E1343="","",IF(E1343="粘性土",1,AJ$1173))</f>
        <v>1</v>
      </c>
      <c r="V1343" s="554"/>
      <c r="W1343" s="555"/>
      <c r="X1343" s="550">
        <f>IF(E1343="","",ROUND(K1343*O1343*U1343,1))</f>
        <v>716.9</v>
      </c>
      <c r="Y1343" s="551"/>
      <c r="Z1343" s="551"/>
      <c r="AA1343" s="551"/>
      <c r="AB1343" s="550">
        <f>IF(E1343="","",ROUND(K1343*Q1343*U1343,1))</f>
        <v>716.9</v>
      </c>
      <c r="AC1343" s="551"/>
      <c r="AD1343" s="551"/>
      <c r="AE1343" s="551"/>
      <c r="AF1343" s="550">
        <f>IF(E1343="","",ROUND(K1343*S1343*U1343,1))</f>
        <v>716.9</v>
      </c>
      <c r="AG1343" s="551"/>
      <c r="AH1343" s="551"/>
      <c r="AI1343" s="552"/>
      <c r="AJ1343" s="84"/>
      <c r="AK1343" s="569">
        <f>R307</f>
        <v>1</v>
      </c>
      <c r="AL1343" s="231"/>
      <c r="AM1343" s="231"/>
      <c r="AN1343" s="231"/>
    </row>
    <row r="1344" spans="1:40" s="174" customFormat="1" ht="15.75" customHeight="1">
      <c r="A1344" s="117" t="str">
        <f t="shared" ref="A1344" si="210">A1343</f>
        <v/>
      </c>
      <c r="B1344" s="165"/>
      <c r="C1344" s="265"/>
      <c r="D1344" s="266"/>
      <c r="E1344" s="266"/>
      <c r="F1344" s="266"/>
      <c r="G1344" s="266"/>
      <c r="H1344" s="231"/>
      <c r="I1344" s="231"/>
      <c r="J1344" s="231"/>
      <c r="K1344" s="264">
        <f>AF1234*AD$1367*AK1343</f>
        <v>716.84999999999991</v>
      </c>
      <c r="L1344" s="264"/>
      <c r="M1344" s="264"/>
      <c r="N1344" s="566"/>
      <c r="O1344" s="263">
        <f>O1343</f>
        <v>1</v>
      </c>
      <c r="P1344" s="264"/>
      <c r="Q1344" s="264">
        <f>Q1343</f>
        <v>1</v>
      </c>
      <c r="R1344" s="264"/>
      <c r="S1344" s="264">
        <f>S1343</f>
        <v>1</v>
      </c>
      <c r="T1344" s="264"/>
      <c r="U1344" s="554">
        <f t="shared" ref="U1344" si="211">U1343</f>
        <v>1</v>
      </c>
      <c r="V1344" s="554"/>
      <c r="W1344" s="555"/>
      <c r="X1344" s="550">
        <f>IF(E1343="","",ROUND(K1344*O1344*U1344,1))</f>
        <v>716.9</v>
      </c>
      <c r="Y1344" s="551"/>
      <c r="Z1344" s="551"/>
      <c r="AA1344" s="551"/>
      <c r="AB1344" s="550">
        <f>IF(E1343="","",ROUND(K1344*Q1344*U1344,1))</f>
        <v>716.9</v>
      </c>
      <c r="AC1344" s="551"/>
      <c r="AD1344" s="551"/>
      <c r="AE1344" s="551"/>
      <c r="AF1344" s="550">
        <f>IF(E1343="","",ROUND(K1344*S1344*U1344,1))</f>
        <v>716.9</v>
      </c>
      <c r="AG1344" s="551"/>
      <c r="AH1344" s="551"/>
      <c r="AI1344" s="552"/>
      <c r="AJ1344" s="84"/>
      <c r="AK1344" s="569"/>
      <c r="AL1344" s="231"/>
      <c r="AM1344" s="231"/>
      <c r="AN1344" s="231"/>
    </row>
    <row r="1345" spans="1:40" s="174" customFormat="1" ht="15.75" customHeight="1">
      <c r="A1345" s="117" t="str">
        <f>IF(液状化L1の有無="",IF(H1345="","×",""),"×")</f>
        <v/>
      </c>
      <c r="B1345" s="165"/>
      <c r="C1345" s="265">
        <f>IF(D1235="","",D1235)</f>
        <v>6</v>
      </c>
      <c r="D1345" s="266"/>
      <c r="E1345" s="266" t="str">
        <f>IF(G1235="","",G1235)</f>
        <v>粘性土</v>
      </c>
      <c r="F1345" s="266"/>
      <c r="G1345" s="266"/>
      <c r="H1345" s="231">
        <f>IF(J1235="","",J1235)</f>
        <v>2.3499999046325684</v>
      </c>
      <c r="I1345" s="231"/>
      <c r="J1345" s="231"/>
      <c r="K1345" s="264">
        <f>AF1235*AD$1367*AK1345</f>
        <v>1165.0500000000002</v>
      </c>
      <c r="L1345" s="264"/>
      <c r="M1345" s="264"/>
      <c r="N1345" s="566"/>
      <c r="O1345" s="263">
        <f>IF(E1345="","",IF(E1345="粘性土",1,CHOOSE(AJ$1160,X$1155,X$1156,X$1157)))</f>
        <v>1</v>
      </c>
      <c r="P1345" s="264"/>
      <c r="Q1345" s="264">
        <f>IF(E1345="","",IF(E1345="粘性土",1,CHOOSE(AJ$1160,AB$1155,AB$1156,AB$1157)))</f>
        <v>1</v>
      </c>
      <c r="R1345" s="264"/>
      <c r="S1345" s="264">
        <f>IF(E1345="","",IF(E1345="粘性土",1,CHOOSE(AJ$1160,AF$1155,AF$1156,AF$1157)))</f>
        <v>1</v>
      </c>
      <c r="T1345" s="264"/>
      <c r="U1345" s="554">
        <f>IF(E1345="","",IF(E1345="粘性土",1,AJ$1173))</f>
        <v>1</v>
      </c>
      <c r="V1345" s="554"/>
      <c r="W1345" s="555"/>
      <c r="X1345" s="550">
        <f>IF(E1345="","",ROUND(K1345*O1345*U1345,1))</f>
        <v>1165.0999999999999</v>
      </c>
      <c r="Y1345" s="551"/>
      <c r="Z1345" s="551"/>
      <c r="AA1345" s="551"/>
      <c r="AB1345" s="550">
        <f>IF(E1345="","",ROUND(K1345*Q1345*U1345,1))</f>
        <v>1165.0999999999999</v>
      </c>
      <c r="AC1345" s="551"/>
      <c r="AD1345" s="551"/>
      <c r="AE1345" s="551"/>
      <c r="AF1345" s="550">
        <f>IF(E1345="","",ROUND(K1345*S1345*U1345,1))</f>
        <v>1165.0999999999999</v>
      </c>
      <c r="AG1345" s="551"/>
      <c r="AH1345" s="551"/>
      <c r="AI1345" s="552"/>
      <c r="AJ1345" s="84"/>
      <c r="AK1345" s="569">
        <f>R308</f>
        <v>1</v>
      </c>
      <c r="AL1345" s="231"/>
      <c r="AM1345" s="231"/>
      <c r="AN1345" s="231"/>
    </row>
    <row r="1346" spans="1:40" s="174" customFormat="1" ht="15.75" customHeight="1">
      <c r="A1346" s="117" t="str">
        <f t="shared" ref="A1346" si="212">A1345</f>
        <v/>
      </c>
      <c r="B1346" s="165"/>
      <c r="C1346" s="265"/>
      <c r="D1346" s="266"/>
      <c r="E1346" s="266"/>
      <c r="F1346" s="266"/>
      <c r="G1346" s="266"/>
      <c r="H1346" s="231"/>
      <c r="I1346" s="231"/>
      <c r="J1346" s="231"/>
      <c r="K1346" s="264">
        <f>AF1236*AD$1367*AK1345</f>
        <v>1165.0500000000002</v>
      </c>
      <c r="L1346" s="264"/>
      <c r="M1346" s="264"/>
      <c r="N1346" s="566"/>
      <c r="O1346" s="263">
        <f>O1345</f>
        <v>1</v>
      </c>
      <c r="P1346" s="264"/>
      <c r="Q1346" s="264">
        <f>Q1345</f>
        <v>1</v>
      </c>
      <c r="R1346" s="264"/>
      <c r="S1346" s="264">
        <f>S1345</f>
        <v>1</v>
      </c>
      <c r="T1346" s="264"/>
      <c r="U1346" s="554">
        <f t="shared" ref="U1346" si="213">U1345</f>
        <v>1</v>
      </c>
      <c r="V1346" s="554"/>
      <c r="W1346" s="555"/>
      <c r="X1346" s="550">
        <f>IF(E1345="","",ROUND(K1346*O1346*U1346,1))</f>
        <v>1165.0999999999999</v>
      </c>
      <c r="Y1346" s="551"/>
      <c r="Z1346" s="551"/>
      <c r="AA1346" s="551"/>
      <c r="AB1346" s="550">
        <f>IF(E1345="","",ROUND(K1346*Q1346*U1346,1))</f>
        <v>1165.0999999999999</v>
      </c>
      <c r="AC1346" s="551"/>
      <c r="AD1346" s="551"/>
      <c r="AE1346" s="551"/>
      <c r="AF1346" s="550">
        <f>IF(E1345="","",ROUND(K1346*S1346*U1346,1))</f>
        <v>1165.0999999999999</v>
      </c>
      <c r="AG1346" s="551"/>
      <c r="AH1346" s="551"/>
      <c r="AI1346" s="552"/>
      <c r="AJ1346" s="84"/>
      <c r="AK1346" s="569"/>
      <c r="AL1346" s="231"/>
      <c r="AM1346" s="231"/>
      <c r="AN1346" s="231"/>
    </row>
    <row r="1347" spans="1:40" s="174" customFormat="1" ht="15.75" customHeight="1">
      <c r="A1347" s="117" t="str">
        <f>IF(液状化L1の有無="",IF(H1347="","×",""),"×")</f>
        <v/>
      </c>
      <c r="B1347" s="165"/>
      <c r="C1347" s="265">
        <f>IF(D1237="","",D1237)</f>
        <v>7</v>
      </c>
      <c r="D1347" s="266"/>
      <c r="E1347" s="266" t="str">
        <f>IF(G1237="","",G1237)</f>
        <v>砂質土</v>
      </c>
      <c r="F1347" s="266"/>
      <c r="G1347" s="266"/>
      <c r="H1347" s="231">
        <f>IF(J1237="","",J1237)</f>
        <v>8.6000003814697266</v>
      </c>
      <c r="I1347" s="231"/>
      <c r="J1347" s="231"/>
      <c r="K1347" s="264">
        <f>AF1237*AD$1367*AK1347</f>
        <v>1367.7730798512698</v>
      </c>
      <c r="L1347" s="264"/>
      <c r="M1347" s="264"/>
      <c r="N1347" s="566"/>
      <c r="O1347" s="263">
        <f>IF(E1347="","",IF(E1347="粘性土",1,CHOOSE(AJ$1160,X$1155,X$1156,X$1157)))</f>
        <v>1</v>
      </c>
      <c r="P1347" s="264"/>
      <c r="Q1347" s="264">
        <f>IF(E1347="","",IF(E1347="粘性土",1,CHOOSE(AJ$1160,AB$1155,AB$1156,AB$1157)))</f>
        <v>0.5</v>
      </c>
      <c r="R1347" s="264"/>
      <c r="S1347" s="264">
        <f>IF(E1347="","",IF(E1347="粘性土",1,CHOOSE(AJ$1160,AF$1155,AF$1156,AF$1157)))</f>
        <v>0.4</v>
      </c>
      <c r="T1347" s="264"/>
      <c r="U1347" s="554">
        <f>IF(E1347="","",IF(E1347="粘性土",1,AJ$1173))</f>
        <v>0.83899999999999997</v>
      </c>
      <c r="V1347" s="554"/>
      <c r="W1347" s="555"/>
      <c r="X1347" s="550">
        <f>IF(E1347="","",ROUND(K1347*O1347*U1347,1))</f>
        <v>1147.5999999999999</v>
      </c>
      <c r="Y1347" s="551"/>
      <c r="Z1347" s="551"/>
      <c r="AA1347" s="551"/>
      <c r="AB1347" s="550">
        <f>IF(E1347="","",ROUND(K1347*Q1347*U1347,1))</f>
        <v>573.79999999999995</v>
      </c>
      <c r="AC1347" s="551"/>
      <c r="AD1347" s="551"/>
      <c r="AE1347" s="551"/>
      <c r="AF1347" s="550">
        <f>IF(E1347="","",ROUND(K1347*S1347*U1347,1))</f>
        <v>459</v>
      </c>
      <c r="AG1347" s="551"/>
      <c r="AH1347" s="551"/>
      <c r="AI1347" s="552"/>
      <c r="AJ1347" s="84"/>
      <c r="AK1347" s="569">
        <f>R309</f>
        <v>0.72100001573562622</v>
      </c>
      <c r="AL1347" s="231"/>
      <c r="AM1347" s="231"/>
      <c r="AN1347" s="231"/>
    </row>
    <row r="1348" spans="1:40" s="174" customFormat="1" ht="15.75" customHeight="1">
      <c r="A1348" s="117" t="str">
        <f t="shared" ref="A1348" si="214">A1347</f>
        <v/>
      </c>
      <c r="B1348" s="165"/>
      <c r="C1348" s="265"/>
      <c r="D1348" s="266"/>
      <c r="E1348" s="266"/>
      <c r="F1348" s="266"/>
      <c r="G1348" s="266"/>
      <c r="H1348" s="231"/>
      <c r="I1348" s="231"/>
      <c r="J1348" s="231"/>
      <c r="K1348" s="264">
        <f>AF1238*AD$1367*AK1347</f>
        <v>2157.3762470841407</v>
      </c>
      <c r="L1348" s="264"/>
      <c r="M1348" s="264"/>
      <c r="N1348" s="566"/>
      <c r="O1348" s="263">
        <f>O1347</f>
        <v>1</v>
      </c>
      <c r="P1348" s="264"/>
      <c r="Q1348" s="264">
        <f>Q1347</f>
        <v>0.5</v>
      </c>
      <c r="R1348" s="264"/>
      <c r="S1348" s="264">
        <f>S1347</f>
        <v>0.4</v>
      </c>
      <c r="T1348" s="264"/>
      <c r="U1348" s="554">
        <f t="shared" ref="U1348:U1366" si="215">U1347</f>
        <v>0.83899999999999997</v>
      </c>
      <c r="V1348" s="554"/>
      <c r="W1348" s="555"/>
      <c r="X1348" s="550">
        <f>IF(E1347="","",ROUND(K1348*O1348*U1348,1))</f>
        <v>1810</v>
      </c>
      <c r="Y1348" s="551"/>
      <c r="Z1348" s="551"/>
      <c r="AA1348" s="551"/>
      <c r="AB1348" s="550">
        <f>IF(E1347="","",ROUND(K1348*Q1348*U1348,1))</f>
        <v>905</v>
      </c>
      <c r="AC1348" s="551"/>
      <c r="AD1348" s="551"/>
      <c r="AE1348" s="551"/>
      <c r="AF1348" s="550">
        <f>IF(E1347="","",ROUND(K1348*S1348*U1348,1))</f>
        <v>724</v>
      </c>
      <c r="AG1348" s="551"/>
      <c r="AH1348" s="551"/>
      <c r="AI1348" s="552"/>
      <c r="AJ1348" s="84"/>
      <c r="AK1348" s="569"/>
      <c r="AL1348" s="231"/>
      <c r="AM1348" s="231"/>
      <c r="AN1348" s="231"/>
    </row>
    <row r="1349" spans="1:40" s="174" customFormat="1" ht="15.75" customHeight="1">
      <c r="A1349" s="117" t="str">
        <f>IF(液状化L1の有無="",IF(H1349="","×",""),"×")</f>
        <v/>
      </c>
      <c r="B1349" s="165"/>
      <c r="C1349" s="265">
        <f>IF(D1239="","",D1239)</f>
        <v>8</v>
      </c>
      <c r="D1349" s="266"/>
      <c r="E1349" s="266" t="str">
        <f>IF(G1239="","",G1239)</f>
        <v>粘性土</v>
      </c>
      <c r="F1349" s="266"/>
      <c r="G1349" s="266"/>
      <c r="H1349" s="231">
        <f>IF(J1239="","",J1239)</f>
        <v>2.2000000476837158</v>
      </c>
      <c r="I1349" s="231"/>
      <c r="J1349" s="231"/>
      <c r="K1349" s="264">
        <f>AF1239*AD$1367*AK1349</f>
        <v>1143.4499999999998</v>
      </c>
      <c r="L1349" s="264"/>
      <c r="M1349" s="264"/>
      <c r="N1349" s="566"/>
      <c r="O1349" s="263">
        <f>IF(E1349="","",IF(E1349="粘性土",1,CHOOSE(AJ$1160,X$1155,X$1156,X$1157)))</f>
        <v>1</v>
      </c>
      <c r="P1349" s="264"/>
      <c r="Q1349" s="264">
        <f>IF(E1349="","",IF(E1349="粘性土",1,CHOOSE(AJ$1160,AB$1155,AB$1156,AB$1157)))</f>
        <v>1</v>
      </c>
      <c r="R1349" s="264"/>
      <c r="S1349" s="264">
        <f>IF(E1349="","",IF(E1349="粘性土",1,CHOOSE(AJ$1160,AF$1155,AF$1156,AF$1157)))</f>
        <v>1</v>
      </c>
      <c r="T1349" s="264"/>
      <c r="U1349" s="554">
        <f>IF(E1349="","",IF(E1349="粘性土",1,AJ$1173))</f>
        <v>1</v>
      </c>
      <c r="V1349" s="554"/>
      <c r="W1349" s="555"/>
      <c r="X1349" s="550">
        <f>IF(E1349="","",ROUND(K1349*O1349*U1349,1))</f>
        <v>1143.5</v>
      </c>
      <c r="Y1349" s="551"/>
      <c r="Z1349" s="551"/>
      <c r="AA1349" s="551"/>
      <c r="AB1349" s="550">
        <f>IF(E1349="","",ROUND(K1349*Q1349*U1349,1))</f>
        <v>1143.5</v>
      </c>
      <c r="AC1349" s="551"/>
      <c r="AD1349" s="551"/>
      <c r="AE1349" s="551"/>
      <c r="AF1349" s="550">
        <f>IF(E1349="","",ROUND(K1349*S1349*U1349,1))</f>
        <v>1143.5</v>
      </c>
      <c r="AG1349" s="551"/>
      <c r="AH1349" s="551"/>
      <c r="AI1349" s="552"/>
      <c r="AJ1349" s="84"/>
      <c r="AK1349" s="569">
        <f>R310</f>
        <v>1</v>
      </c>
      <c r="AL1349" s="231"/>
      <c r="AM1349" s="231"/>
      <c r="AN1349" s="231"/>
    </row>
    <row r="1350" spans="1:40" s="174" customFormat="1" ht="15.75" customHeight="1">
      <c r="A1350" s="117" t="str">
        <f t="shared" ref="A1350" si="216">A1349</f>
        <v/>
      </c>
      <c r="B1350" s="165"/>
      <c r="C1350" s="265"/>
      <c r="D1350" s="266"/>
      <c r="E1350" s="266"/>
      <c r="F1350" s="266"/>
      <c r="G1350" s="266"/>
      <c r="H1350" s="231"/>
      <c r="I1350" s="231"/>
      <c r="J1350" s="231"/>
      <c r="K1350" s="264">
        <f>AF1240*AD$1367*AK1349</f>
        <v>1143.4499999999998</v>
      </c>
      <c r="L1350" s="264"/>
      <c r="M1350" s="264"/>
      <c r="N1350" s="566"/>
      <c r="O1350" s="263">
        <f t="shared" ref="O1350" si="217">O1349</f>
        <v>1</v>
      </c>
      <c r="P1350" s="264"/>
      <c r="Q1350" s="264">
        <f t="shared" ref="Q1350" si="218">Q1349</f>
        <v>1</v>
      </c>
      <c r="R1350" s="264"/>
      <c r="S1350" s="264">
        <f t="shared" ref="S1350" si="219">S1349</f>
        <v>1</v>
      </c>
      <c r="T1350" s="264"/>
      <c r="U1350" s="554">
        <f t="shared" si="215"/>
        <v>1</v>
      </c>
      <c r="V1350" s="554"/>
      <c r="W1350" s="555"/>
      <c r="X1350" s="550">
        <f>IF(E1349="","",ROUND(K1350*O1350*U1350,1))</f>
        <v>1143.5</v>
      </c>
      <c r="Y1350" s="551"/>
      <c r="Z1350" s="551"/>
      <c r="AA1350" s="551"/>
      <c r="AB1350" s="550">
        <f>IF(E1349="","",ROUND(K1350*Q1350*U1350,1))</f>
        <v>1143.5</v>
      </c>
      <c r="AC1350" s="551"/>
      <c r="AD1350" s="551"/>
      <c r="AE1350" s="551"/>
      <c r="AF1350" s="550">
        <f>IF(E1349="","",ROUND(K1350*S1350*U1350,1))</f>
        <v>1143.5</v>
      </c>
      <c r="AG1350" s="551"/>
      <c r="AH1350" s="551"/>
      <c r="AI1350" s="552"/>
      <c r="AJ1350" s="84"/>
      <c r="AK1350" s="569"/>
      <c r="AL1350" s="231"/>
      <c r="AM1350" s="231"/>
      <c r="AN1350" s="231"/>
    </row>
    <row r="1351" spans="1:40" s="174" customFormat="1" ht="15.75" customHeight="1">
      <c r="A1351" s="117" t="str">
        <f>IF(液状化L1の有無="",IF(H1351="","×",""),"×")</f>
        <v/>
      </c>
      <c r="B1351" s="165"/>
      <c r="C1351" s="265">
        <f>IF(D1241="","",D1241)</f>
        <v>9</v>
      </c>
      <c r="D1351" s="266"/>
      <c r="E1351" s="266" t="str">
        <f>IF(G1241="","",G1241)</f>
        <v>砂質土</v>
      </c>
      <c r="F1351" s="266"/>
      <c r="G1351" s="266"/>
      <c r="H1351" s="231">
        <f>IF(J1241="","",J1241)</f>
        <v>1.5</v>
      </c>
      <c r="I1351" s="231"/>
      <c r="J1351" s="231"/>
      <c r="K1351" s="264">
        <f>AF1241*AD$1367*AK1351</f>
        <v>2828.25</v>
      </c>
      <c r="L1351" s="264"/>
      <c r="M1351" s="264"/>
      <c r="N1351" s="566"/>
      <c r="O1351" s="263">
        <f>IF(E1351="","",IF(E1351="粘性土",1,CHOOSE(AJ$1160,X$1155,X$1156,X$1157)))</f>
        <v>1</v>
      </c>
      <c r="P1351" s="264"/>
      <c r="Q1351" s="264">
        <f>IF(E1351="","",IF(E1351="粘性土",1,CHOOSE(AJ$1160,AB$1155,AB$1156,AB$1157)))</f>
        <v>0.5</v>
      </c>
      <c r="R1351" s="264"/>
      <c r="S1351" s="264">
        <f>IF(E1351="","",IF(E1351="粘性土",1,CHOOSE(AJ$1160,AF$1155,AF$1156,AF$1157)))</f>
        <v>0.4</v>
      </c>
      <c r="T1351" s="264"/>
      <c r="U1351" s="554">
        <f>IF(E1351="","",IF(E1351="粘性土",1,AJ$1173))</f>
        <v>0.83899999999999997</v>
      </c>
      <c r="V1351" s="554"/>
      <c r="W1351" s="555"/>
      <c r="X1351" s="550">
        <f>IF(E1351="","",ROUND(K1351*O1351*U1351,1))</f>
        <v>2372.9</v>
      </c>
      <c r="Y1351" s="551"/>
      <c r="Z1351" s="551"/>
      <c r="AA1351" s="551"/>
      <c r="AB1351" s="550">
        <f>IF(E1351="","",ROUND(K1351*Q1351*U1351,1))</f>
        <v>1186.5</v>
      </c>
      <c r="AC1351" s="551"/>
      <c r="AD1351" s="551"/>
      <c r="AE1351" s="551"/>
      <c r="AF1351" s="550">
        <f>IF(E1351="","",ROUND(K1351*S1351*U1351,1))</f>
        <v>949.2</v>
      </c>
      <c r="AG1351" s="551"/>
      <c r="AH1351" s="551"/>
      <c r="AI1351" s="552"/>
      <c r="AJ1351" s="84"/>
      <c r="AK1351" s="569">
        <f>R311</f>
        <v>1</v>
      </c>
      <c r="AL1351" s="231"/>
      <c r="AM1351" s="231"/>
      <c r="AN1351" s="231"/>
    </row>
    <row r="1352" spans="1:40" s="174" customFormat="1" ht="15.75" customHeight="1">
      <c r="A1352" s="117" t="str">
        <f t="shared" ref="A1352" si="220">A1351</f>
        <v/>
      </c>
      <c r="B1352" s="165"/>
      <c r="C1352" s="265"/>
      <c r="D1352" s="266"/>
      <c r="E1352" s="266"/>
      <c r="F1352" s="266"/>
      <c r="G1352" s="266"/>
      <c r="H1352" s="231"/>
      <c r="I1352" s="231"/>
      <c r="J1352" s="231"/>
      <c r="K1352" s="264">
        <f>AF1242*AD$1367*AK1351</f>
        <v>2997</v>
      </c>
      <c r="L1352" s="264"/>
      <c r="M1352" s="264"/>
      <c r="N1352" s="566"/>
      <c r="O1352" s="263">
        <f t="shared" ref="O1352" si="221">O1351</f>
        <v>1</v>
      </c>
      <c r="P1352" s="264"/>
      <c r="Q1352" s="264">
        <f t="shared" ref="Q1352" si="222">Q1351</f>
        <v>0.5</v>
      </c>
      <c r="R1352" s="264"/>
      <c r="S1352" s="264">
        <f t="shared" ref="S1352" si="223">S1351</f>
        <v>0.4</v>
      </c>
      <c r="T1352" s="264"/>
      <c r="U1352" s="554">
        <f t="shared" si="215"/>
        <v>0.83899999999999997</v>
      </c>
      <c r="V1352" s="554"/>
      <c r="W1352" s="555"/>
      <c r="X1352" s="550">
        <f>IF(E1351="","",ROUND(K1352*O1352*U1352,1))</f>
        <v>2514.5</v>
      </c>
      <c r="Y1352" s="551"/>
      <c r="Z1352" s="551"/>
      <c r="AA1352" s="551"/>
      <c r="AB1352" s="550">
        <f>IF(E1351="","",ROUND(K1352*Q1352*U1352,1))</f>
        <v>1257.2</v>
      </c>
      <c r="AC1352" s="551"/>
      <c r="AD1352" s="551"/>
      <c r="AE1352" s="551"/>
      <c r="AF1352" s="550">
        <f>IF(E1351="","",ROUND(K1352*S1352*U1352,1))</f>
        <v>1005.8</v>
      </c>
      <c r="AG1352" s="551"/>
      <c r="AH1352" s="551"/>
      <c r="AI1352" s="552"/>
      <c r="AJ1352" s="84"/>
      <c r="AK1352" s="569"/>
      <c r="AL1352" s="231"/>
      <c r="AM1352" s="231"/>
      <c r="AN1352" s="231"/>
    </row>
    <row r="1353" spans="1:40" s="174" customFormat="1" ht="15.75" customHeight="1">
      <c r="A1353" s="117" t="str">
        <f>IF(液状化L1の有無="",IF(H1353="","×",""),"×")</f>
        <v/>
      </c>
      <c r="B1353" s="165"/>
      <c r="C1353" s="265">
        <f>IF(D1243="","",D1243)</f>
        <v>10</v>
      </c>
      <c r="D1353" s="266"/>
      <c r="E1353" s="266" t="str">
        <f>IF(G1243="","",G1243)</f>
        <v>粘性土</v>
      </c>
      <c r="F1353" s="266"/>
      <c r="G1353" s="266"/>
      <c r="H1353" s="231">
        <f>IF(J1243="","",J1243)</f>
        <v>3.8499999046325684</v>
      </c>
      <c r="I1353" s="231"/>
      <c r="J1353" s="231"/>
      <c r="K1353" s="264">
        <f>AF1243*AD$1367*AK1353</f>
        <v>1159.6500000000001</v>
      </c>
      <c r="L1353" s="264"/>
      <c r="M1353" s="264"/>
      <c r="N1353" s="566"/>
      <c r="O1353" s="263">
        <f>IF(E1353="","",IF(E1353="粘性土",1,CHOOSE(AJ$1160,X$1155,X$1156,X$1157)))</f>
        <v>1</v>
      </c>
      <c r="P1353" s="264"/>
      <c r="Q1353" s="264">
        <f>IF(E1353="","",IF(E1353="粘性土",1,CHOOSE(AJ$1160,AB$1155,AB$1156,AB$1157)))</f>
        <v>1</v>
      </c>
      <c r="R1353" s="264"/>
      <c r="S1353" s="264">
        <f>IF(E1353="","",IF(E1353="粘性土",1,CHOOSE(AJ$1160,AF$1155,AF$1156,AF$1157)))</f>
        <v>1</v>
      </c>
      <c r="T1353" s="264"/>
      <c r="U1353" s="554">
        <f>IF(E1353="","",IF(E1353="粘性土",1,AJ$1173))</f>
        <v>1</v>
      </c>
      <c r="V1353" s="554"/>
      <c r="W1353" s="555"/>
      <c r="X1353" s="550">
        <f>IF(E1353="","",ROUND(K1353*O1353*U1353,1))</f>
        <v>1159.7</v>
      </c>
      <c r="Y1353" s="551"/>
      <c r="Z1353" s="551"/>
      <c r="AA1353" s="551"/>
      <c r="AB1353" s="550">
        <f>IF(E1353="","",ROUND(K1353*Q1353*U1353,1))</f>
        <v>1159.7</v>
      </c>
      <c r="AC1353" s="551"/>
      <c r="AD1353" s="551"/>
      <c r="AE1353" s="551"/>
      <c r="AF1353" s="550">
        <f>IF(E1353="","",ROUND(K1353*S1353*U1353,1))</f>
        <v>1159.7</v>
      </c>
      <c r="AG1353" s="551"/>
      <c r="AH1353" s="551"/>
      <c r="AI1353" s="552"/>
      <c r="AJ1353" s="84"/>
      <c r="AK1353" s="569">
        <f>R312</f>
        <v>1</v>
      </c>
      <c r="AL1353" s="231"/>
      <c r="AM1353" s="231"/>
      <c r="AN1353" s="231"/>
    </row>
    <row r="1354" spans="1:40" s="174" customFormat="1" ht="15.75" customHeight="1">
      <c r="A1354" s="117" t="str">
        <f t="shared" ref="A1354" si="224">A1353</f>
        <v/>
      </c>
      <c r="B1354" s="165"/>
      <c r="C1354" s="265"/>
      <c r="D1354" s="266"/>
      <c r="E1354" s="266"/>
      <c r="F1354" s="266"/>
      <c r="G1354" s="266"/>
      <c r="H1354" s="231"/>
      <c r="I1354" s="231"/>
      <c r="J1354" s="231"/>
      <c r="K1354" s="264">
        <f>AF1244*AD$1367*AK1353</f>
        <v>1159.6500000000001</v>
      </c>
      <c r="L1354" s="264"/>
      <c r="M1354" s="264"/>
      <c r="N1354" s="566"/>
      <c r="O1354" s="263">
        <f t="shared" ref="O1354" si="225">O1353</f>
        <v>1</v>
      </c>
      <c r="P1354" s="264"/>
      <c r="Q1354" s="264">
        <f t="shared" ref="Q1354" si="226">Q1353</f>
        <v>1</v>
      </c>
      <c r="R1354" s="264"/>
      <c r="S1354" s="264">
        <f t="shared" ref="S1354" si="227">S1353</f>
        <v>1</v>
      </c>
      <c r="T1354" s="264"/>
      <c r="U1354" s="554">
        <f t="shared" si="215"/>
        <v>1</v>
      </c>
      <c r="V1354" s="554"/>
      <c r="W1354" s="555"/>
      <c r="X1354" s="550">
        <f>IF(E1353="","",ROUND(K1354*O1354*U1354,1))</f>
        <v>1159.7</v>
      </c>
      <c r="Y1354" s="551"/>
      <c r="Z1354" s="551"/>
      <c r="AA1354" s="551"/>
      <c r="AB1354" s="550">
        <f>IF(E1353="","",ROUND(K1354*Q1354*U1354,1))</f>
        <v>1159.7</v>
      </c>
      <c r="AC1354" s="551"/>
      <c r="AD1354" s="551"/>
      <c r="AE1354" s="551"/>
      <c r="AF1354" s="550">
        <f>IF(E1353="","",ROUND(K1354*S1354*U1354,1))</f>
        <v>1159.7</v>
      </c>
      <c r="AG1354" s="551"/>
      <c r="AH1354" s="551"/>
      <c r="AI1354" s="552"/>
      <c r="AJ1354" s="84"/>
      <c r="AK1354" s="569"/>
      <c r="AL1354" s="231"/>
      <c r="AM1354" s="231"/>
      <c r="AN1354" s="231"/>
    </row>
    <row r="1355" spans="1:40" s="174" customFormat="1" ht="15.75" customHeight="1">
      <c r="A1355" s="117" t="str">
        <f>IF(液状化L1の有無="",IF(H1355="","×",""),"×")</f>
        <v/>
      </c>
      <c r="B1355" s="165"/>
      <c r="C1355" s="265">
        <f>IF(D1245="","",D1245)</f>
        <v>11</v>
      </c>
      <c r="D1355" s="266"/>
      <c r="E1355" s="266" t="str">
        <f>IF(G1245="","",G1245)</f>
        <v>砂質土</v>
      </c>
      <c r="F1355" s="266"/>
      <c r="G1355" s="266"/>
      <c r="H1355" s="231">
        <f>IF(J1245="","",J1245)</f>
        <v>2.4000000953674316</v>
      </c>
      <c r="I1355" s="231"/>
      <c r="J1355" s="231"/>
      <c r="K1355" s="264">
        <f>AF1245*AD$1367*AK1355</f>
        <v>3460.5</v>
      </c>
      <c r="L1355" s="264"/>
      <c r="M1355" s="264"/>
      <c r="N1355" s="566"/>
      <c r="O1355" s="263">
        <f>IF(E1355="","",IF(E1355="粘性土",1,CHOOSE(AJ$1160,X$1155,X$1156,X$1157)))</f>
        <v>1</v>
      </c>
      <c r="P1355" s="264"/>
      <c r="Q1355" s="264">
        <f>IF(E1355="","",IF(E1355="粘性土",1,CHOOSE(AJ$1160,AB$1155,AB$1156,AB$1157)))</f>
        <v>0.5</v>
      </c>
      <c r="R1355" s="264"/>
      <c r="S1355" s="264">
        <f>IF(E1355="","",IF(E1355="粘性土",1,CHOOSE(AJ$1160,AF$1155,AF$1156,AF$1157)))</f>
        <v>0.4</v>
      </c>
      <c r="T1355" s="264"/>
      <c r="U1355" s="554">
        <f>IF(E1355="","",IF(E1355="粘性土",1,AJ$1173))</f>
        <v>0.83899999999999997</v>
      </c>
      <c r="V1355" s="554"/>
      <c r="W1355" s="555"/>
      <c r="X1355" s="550">
        <f>IF(E1355="","",ROUND(K1355*O1355*U1355,1))</f>
        <v>2903.4</v>
      </c>
      <c r="Y1355" s="551"/>
      <c r="Z1355" s="551"/>
      <c r="AA1355" s="551"/>
      <c r="AB1355" s="550">
        <f>IF(E1355="","",ROUND(K1355*Q1355*U1355,1))</f>
        <v>1451.7</v>
      </c>
      <c r="AC1355" s="551"/>
      <c r="AD1355" s="551"/>
      <c r="AE1355" s="551"/>
      <c r="AF1355" s="550">
        <f>IF(E1355="","",ROUND(K1355*S1355*U1355,1))</f>
        <v>1161.3</v>
      </c>
      <c r="AG1355" s="551"/>
      <c r="AH1355" s="551"/>
      <c r="AI1355" s="552"/>
      <c r="AJ1355" s="84"/>
      <c r="AK1355" s="569">
        <f>R313</f>
        <v>1</v>
      </c>
      <c r="AL1355" s="231"/>
      <c r="AM1355" s="231"/>
      <c r="AN1355" s="231"/>
    </row>
    <row r="1356" spans="1:40" s="174" customFormat="1" ht="15.75" customHeight="1">
      <c r="A1356" s="117" t="str">
        <f t="shared" ref="A1356" si="228">A1355</f>
        <v/>
      </c>
      <c r="B1356" s="165"/>
      <c r="C1356" s="265"/>
      <c r="D1356" s="266"/>
      <c r="E1356" s="266"/>
      <c r="F1356" s="266"/>
      <c r="G1356" s="266"/>
      <c r="H1356" s="231"/>
      <c r="I1356" s="231"/>
      <c r="J1356" s="231"/>
      <c r="K1356" s="264">
        <f>AF1246*AD$1367*AK1355</f>
        <v>3741.75</v>
      </c>
      <c r="L1356" s="264"/>
      <c r="M1356" s="264"/>
      <c r="N1356" s="566"/>
      <c r="O1356" s="263">
        <f t="shared" ref="O1356" si="229">O1355</f>
        <v>1</v>
      </c>
      <c r="P1356" s="264"/>
      <c r="Q1356" s="264">
        <f t="shared" ref="Q1356" si="230">Q1355</f>
        <v>0.5</v>
      </c>
      <c r="R1356" s="264"/>
      <c r="S1356" s="264">
        <f t="shared" ref="S1356" si="231">S1355</f>
        <v>0.4</v>
      </c>
      <c r="T1356" s="264"/>
      <c r="U1356" s="554">
        <f t="shared" si="215"/>
        <v>0.83899999999999997</v>
      </c>
      <c r="V1356" s="554"/>
      <c r="W1356" s="555"/>
      <c r="X1356" s="550">
        <f>IF(E1355="","",ROUND(K1356*O1356*U1356,1))</f>
        <v>3139.3</v>
      </c>
      <c r="Y1356" s="551"/>
      <c r="Z1356" s="551"/>
      <c r="AA1356" s="551"/>
      <c r="AB1356" s="550">
        <f>IF(E1355="","",ROUND(K1356*Q1356*U1356,1))</f>
        <v>1569.7</v>
      </c>
      <c r="AC1356" s="551"/>
      <c r="AD1356" s="551"/>
      <c r="AE1356" s="551"/>
      <c r="AF1356" s="550">
        <f>IF(E1355="","",ROUND(K1356*S1356*U1356,1))</f>
        <v>1255.7</v>
      </c>
      <c r="AG1356" s="551"/>
      <c r="AH1356" s="551"/>
      <c r="AI1356" s="552"/>
      <c r="AJ1356" s="84"/>
      <c r="AK1356" s="569"/>
      <c r="AL1356" s="231"/>
      <c r="AM1356" s="231"/>
      <c r="AN1356" s="231"/>
    </row>
    <row r="1357" spans="1:40" s="174" customFormat="1" ht="15.75" customHeight="1">
      <c r="A1357" s="117" t="str">
        <f>IF(液状化L1の有無="",IF(H1357="","×",""),"×")</f>
        <v/>
      </c>
      <c r="B1357" s="165"/>
      <c r="C1357" s="265">
        <f>IF(D1247="","",D1247)</f>
        <v>12</v>
      </c>
      <c r="D1357" s="266"/>
      <c r="E1357" s="266" t="str">
        <f>IF(G1247="","",G1247)</f>
        <v>粘性土</v>
      </c>
      <c r="F1357" s="266"/>
      <c r="G1357" s="266"/>
      <c r="H1357" s="231">
        <f>IF(J1247="","",J1247)</f>
        <v>2.2699999809265137</v>
      </c>
      <c r="I1357" s="231"/>
      <c r="J1357" s="231"/>
      <c r="K1357" s="264">
        <f>AF1247*AD$1367*AK1357</f>
        <v>1159.6500000000001</v>
      </c>
      <c r="L1357" s="264"/>
      <c r="M1357" s="264"/>
      <c r="N1357" s="566"/>
      <c r="O1357" s="263">
        <f>IF(E1357="","",IF(E1357="粘性土",1,CHOOSE(AJ$1160,X$1155,X$1156,X$1157)))</f>
        <v>1</v>
      </c>
      <c r="P1357" s="264"/>
      <c r="Q1357" s="264">
        <f>IF(E1357="","",IF(E1357="粘性土",1,CHOOSE(AJ$1160,AB$1155,AB$1156,AB$1157)))</f>
        <v>1</v>
      </c>
      <c r="R1357" s="264"/>
      <c r="S1357" s="264">
        <f>IF(E1357="","",IF(E1357="粘性土",1,CHOOSE(AJ$1160,AF$1155,AF$1156,AF$1157)))</f>
        <v>1</v>
      </c>
      <c r="T1357" s="264"/>
      <c r="U1357" s="554">
        <f>IF(E1357="","",IF(E1357="粘性土",1,AJ$1173))</f>
        <v>1</v>
      </c>
      <c r="V1357" s="554"/>
      <c r="W1357" s="555"/>
      <c r="X1357" s="550">
        <f>IF(E1357="","",ROUND(K1357*O1357*U1357,1))</f>
        <v>1159.7</v>
      </c>
      <c r="Y1357" s="551"/>
      <c r="Z1357" s="551"/>
      <c r="AA1357" s="551"/>
      <c r="AB1357" s="550">
        <f>IF(E1357="","",ROUND(K1357*Q1357*U1357,1))</f>
        <v>1159.7</v>
      </c>
      <c r="AC1357" s="551"/>
      <c r="AD1357" s="551"/>
      <c r="AE1357" s="551"/>
      <c r="AF1357" s="550">
        <f>IF(E1357="","",ROUND(K1357*S1357*U1357,1))</f>
        <v>1159.7</v>
      </c>
      <c r="AG1357" s="551"/>
      <c r="AH1357" s="551"/>
      <c r="AI1357" s="552"/>
      <c r="AJ1357" s="84"/>
      <c r="AK1357" s="569">
        <f>R314</f>
        <v>1</v>
      </c>
      <c r="AL1357" s="231"/>
      <c r="AM1357" s="231"/>
      <c r="AN1357" s="231"/>
    </row>
    <row r="1358" spans="1:40" s="174" customFormat="1" ht="15.75" customHeight="1">
      <c r="A1358" s="117" t="str">
        <f t="shared" ref="A1358" si="232">A1357</f>
        <v/>
      </c>
      <c r="B1358" s="165"/>
      <c r="C1358" s="265"/>
      <c r="D1358" s="266"/>
      <c r="E1358" s="266"/>
      <c r="F1358" s="266"/>
      <c r="G1358" s="266"/>
      <c r="H1358" s="231"/>
      <c r="I1358" s="231"/>
      <c r="J1358" s="231"/>
      <c r="K1358" s="264">
        <f>AF1248*AD$1367*AK1357</f>
        <v>1159.6500000000001</v>
      </c>
      <c r="L1358" s="264"/>
      <c r="M1358" s="264"/>
      <c r="N1358" s="566"/>
      <c r="O1358" s="263">
        <f t="shared" ref="O1358" si="233">O1357</f>
        <v>1</v>
      </c>
      <c r="P1358" s="264"/>
      <c r="Q1358" s="264">
        <f t="shared" ref="Q1358" si="234">Q1357</f>
        <v>1</v>
      </c>
      <c r="R1358" s="264"/>
      <c r="S1358" s="264">
        <f t="shared" ref="S1358" si="235">S1357</f>
        <v>1</v>
      </c>
      <c r="T1358" s="264"/>
      <c r="U1358" s="554">
        <f t="shared" si="215"/>
        <v>1</v>
      </c>
      <c r="V1358" s="554"/>
      <c r="W1358" s="555"/>
      <c r="X1358" s="550">
        <f>IF(E1357="","",ROUND(K1358*O1358*U1358,1))</f>
        <v>1159.7</v>
      </c>
      <c r="Y1358" s="551"/>
      <c r="Z1358" s="551"/>
      <c r="AA1358" s="551"/>
      <c r="AB1358" s="550">
        <f>IF(E1357="","",ROUND(K1358*Q1358*U1358,1))</f>
        <v>1159.7</v>
      </c>
      <c r="AC1358" s="551"/>
      <c r="AD1358" s="551"/>
      <c r="AE1358" s="551"/>
      <c r="AF1358" s="550">
        <f>IF(E1357="","",ROUND(K1358*S1358*U1358,1))</f>
        <v>1159.7</v>
      </c>
      <c r="AG1358" s="551"/>
      <c r="AH1358" s="551"/>
      <c r="AI1358" s="552"/>
      <c r="AJ1358" s="84"/>
      <c r="AK1358" s="569"/>
      <c r="AL1358" s="231"/>
      <c r="AM1358" s="231"/>
      <c r="AN1358" s="231"/>
    </row>
    <row r="1359" spans="1:40" s="174" customFormat="1" ht="15.75" hidden="1" customHeight="1">
      <c r="A1359" s="117" t="str">
        <f>IF(液状化L1の有無="",IF(H1359="","×",""),"×")</f>
        <v>×</v>
      </c>
      <c r="B1359" s="165"/>
      <c r="C1359" s="265" t="str">
        <f>IF(D1249="","",D1249)</f>
        <v/>
      </c>
      <c r="D1359" s="266"/>
      <c r="E1359" s="266" t="str">
        <f>IF(G1249="","",G1249)</f>
        <v/>
      </c>
      <c r="F1359" s="266"/>
      <c r="G1359" s="266"/>
      <c r="H1359" s="231" t="str">
        <f>IF(J1249="","",J1249)</f>
        <v/>
      </c>
      <c r="I1359" s="231"/>
      <c r="J1359" s="231"/>
      <c r="K1359" s="264">
        <f>AF1249*AD$1367*AK1359</f>
        <v>0</v>
      </c>
      <c r="L1359" s="264"/>
      <c r="M1359" s="264"/>
      <c r="N1359" s="566"/>
      <c r="O1359" s="263" t="str">
        <f>IF(E1359="","",IF(E1359="粘性土",1,CHOOSE(AJ$1160,X$1155,X$1156,X$1157)))</f>
        <v/>
      </c>
      <c r="P1359" s="264"/>
      <c r="Q1359" s="264" t="str">
        <f>IF(E1359="","",IF(E1359="粘性土",1,CHOOSE(AJ$1160,AB$1155,AB$1156,AB$1157)))</f>
        <v/>
      </c>
      <c r="R1359" s="264"/>
      <c r="S1359" s="264" t="str">
        <f>IF(E1359="","",IF(E1359="粘性土",1,CHOOSE(AJ$1160,AF$1155,AF$1156,AF$1157)))</f>
        <v/>
      </c>
      <c r="T1359" s="264"/>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1"/>
      <c r="AM1359" s="231"/>
      <c r="AN1359" s="231"/>
    </row>
    <row r="1360" spans="1:40" s="174" customFormat="1" ht="15.75" hidden="1" customHeight="1">
      <c r="A1360" s="117" t="str">
        <f t="shared" ref="A1360" si="236">A1359</f>
        <v>×</v>
      </c>
      <c r="B1360" s="165"/>
      <c r="C1360" s="265"/>
      <c r="D1360" s="266"/>
      <c r="E1360" s="266"/>
      <c r="F1360" s="266"/>
      <c r="G1360" s="266"/>
      <c r="H1360" s="231"/>
      <c r="I1360" s="231"/>
      <c r="J1360" s="231"/>
      <c r="K1360" s="264">
        <f>AF1250*AD$1367*AK1359</f>
        <v>0</v>
      </c>
      <c r="L1360" s="264"/>
      <c r="M1360" s="264"/>
      <c r="N1360" s="566"/>
      <c r="O1360" s="263" t="str">
        <f>IF(E1360="","",IF(E1360="粘性土",1,CHOOSE(AJ$1160,X$1155,X$1156,X$1157)))</f>
        <v/>
      </c>
      <c r="P1360" s="264"/>
      <c r="Q1360" s="264" t="str">
        <f>IF(E1360="","",IF(E1360="粘性土",1,CHOOSE(AJ$1160,AB$1155,AB$1156,AB$1157)))</f>
        <v/>
      </c>
      <c r="R1360" s="264"/>
      <c r="S1360" s="264" t="str">
        <f>IF(E1360="","",IF(E1360="粘性土",1,CHOOSE(AJ$1160,AF$1155,AF$1156,AF$1157)))</f>
        <v/>
      </c>
      <c r="T1360" s="264"/>
      <c r="U1360" s="554" t="str">
        <f t="shared" si="215"/>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1"/>
      <c r="AM1360" s="231"/>
      <c r="AN1360" s="231"/>
    </row>
    <row r="1361" spans="1:40" s="174" customFormat="1" ht="15.75" hidden="1" customHeight="1">
      <c r="A1361" s="117" t="str">
        <f>IF(液状化L1の有無="",IF(H1361="","×",""),"×")</f>
        <v>×</v>
      </c>
      <c r="B1361" s="165"/>
      <c r="C1361" s="265" t="str">
        <f>IF(D1251="","",D1251)</f>
        <v/>
      </c>
      <c r="D1361" s="266"/>
      <c r="E1361" s="266" t="str">
        <f>IF(G1251="","",G1251)</f>
        <v/>
      </c>
      <c r="F1361" s="266"/>
      <c r="G1361" s="266"/>
      <c r="H1361" s="231" t="str">
        <f>IF(J1251="","",J1251)</f>
        <v/>
      </c>
      <c r="I1361" s="231"/>
      <c r="J1361" s="231"/>
      <c r="K1361" s="264">
        <f>AF1251*AD$1367*AK1361</f>
        <v>0</v>
      </c>
      <c r="L1361" s="264"/>
      <c r="M1361" s="264"/>
      <c r="N1361" s="566"/>
      <c r="O1361" s="263" t="str">
        <f>O1360</f>
        <v/>
      </c>
      <c r="P1361" s="264"/>
      <c r="Q1361" s="264" t="str">
        <f>Q1360</f>
        <v/>
      </c>
      <c r="R1361" s="264"/>
      <c r="S1361" s="264" t="str">
        <f>S1360</f>
        <v/>
      </c>
      <c r="T1361" s="264"/>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1"/>
      <c r="AM1361" s="231"/>
      <c r="AN1361" s="231"/>
    </row>
    <row r="1362" spans="1:40" s="174" customFormat="1" ht="15.75" hidden="1" customHeight="1">
      <c r="A1362" s="117" t="str">
        <f t="shared" ref="A1362" si="237">A1361</f>
        <v>×</v>
      </c>
      <c r="B1362" s="165"/>
      <c r="C1362" s="265"/>
      <c r="D1362" s="266"/>
      <c r="E1362" s="266"/>
      <c r="F1362" s="266"/>
      <c r="G1362" s="266"/>
      <c r="H1362" s="231"/>
      <c r="I1362" s="231"/>
      <c r="J1362" s="231"/>
      <c r="K1362" s="264">
        <f>AF1252*AD$1367*AK1361</f>
        <v>0</v>
      </c>
      <c r="L1362" s="264"/>
      <c r="M1362" s="264"/>
      <c r="N1362" s="566"/>
      <c r="O1362" s="263" t="str">
        <f>IF(E1362="","",IF(E1362="粘性土",1,CHOOSE(AJ$1160,X$1155,X$1156,X$1157)))</f>
        <v/>
      </c>
      <c r="P1362" s="264"/>
      <c r="Q1362" s="264" t="str">
        <f>IF(E1362="","",IF(E1362="粘性土",1,CHOOSE(AJ$1160,AB$1155,AB$1156,AB$1157)))</f>
        <v/>
      </c>
      <c r="R1362" s="264"/>
      <c r="S1362" s="264" t="str">
        <f>IF(E1362="","",IF(E1362="粘性土",1,CHOOSE(AJ$1160,AF$1155,AF$1156,AF$1157)))</f>
        <v/>
      </c>
      <c r="T1362" s="264"/>
      <c r="U1362" s="554" t="str">
        <f t="shared" si="215"/>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1"/>
      <c r="AM1362" s="231"/>
      <c r="AN1362" s="231"/>
    </row>
    <row r="1363" spans="1:40" s="174" customFormat="1" ht="15.75" hidden="1" customHeight="1">
      <c r="A1363" s="117" t="str">
        <f>IF(液状化L1の有無="",IF(H1363="","×",""),"×")</f>
        <v>×</v>
      </c>
      <c r="B1363" s="165"/>
      <c r="C1363" s="265" t="str">
        <f>IF(D1253="","",D1253)</f>
        <v/>
      </c>
      <c r="D1363" s="266"/>
      <c r="E1363" s="266" t="str">
        <f>IF(G1253="","",G1253)</f>
        <v/>
      </c>
      <c r="F1363" s="266"/>
      <c r="G1363" s="266"/>
      <c r="H1363" s="231" t="str">
        <f>IF(J1253="","",J1253)</f>
        <v/>
      </c>
      <c r="I1363" s="231"/>
      <c r="J1363" s="231"/>
      <c r="K1363" s="264">
        <f>AF1253*AD$1367*AK1363</f>
        <v>0</v>
      </c>
      <c r="L1363" s="264"/>
      <c r="M1363" s="264"/>
      <c r="N1363" s="566"/>
      <c r="O1363" s="263" t="str">
        <f t="shared" ref="O1363" si="238">O1362</f>
        <v/>
      </c>
      <c r="P1363" s="264"/>
      <c r="Q1363" s="264" t="str">
        <f t="shared" ref="Q1363" si="239">Q1362</f>
        <v/>
      </c>
      <c r="R1363" s="264"/>
      <c r="S1363" s="264" t="str">
        <f t="shared" ref="S1363" si="240">S1362</f>
        <v/>
      </c>
      <c r="T1363" s="264"/>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1"/>
      <c r="AM1363" s="231"/>
      <c r="AN1363" s="231"/>
    </row>
    <row r="1364" spans="1:40" s="174" customFormat="1" ht="15.75" hidden="1" customHeight="1">
      <c r="A1364" s="117" t="str">
        <f t="shared" ref="A1364" si="241">A1363</f>
        <v>×</v>
      </c>
      <c r="B1364" s="165"/>
      <c r="C1364" s="265"/>
      <c r="D1364" s="266"/>
      <c r="E1364" s="266"/>
      <c r="F1364" s="266"/>
      <c r="G1364" s="266"/>
      <c r="H1364" s="231"/>
      <c r="I1364" s="231"/>
      <c r="J1364" s="231"/>
      <c r="K1364" s="264">
        <f>AF1254*AD$1367*AK1363</f>
        <v>0</v>
      </c>
      <c r="L1364" s="264"/>
      <c r="M1364" s="264"/>
      <c r="N1364" s="566"/>
      <c r="O1364" s="263" t="str">
        <f>IF(E1364="","",IF(E1364="粘性土",1,CHOOSE(AJ$1160,X$1155,X$1156,X$1157)))</f>
        <v/>
      </c>
      <c r="P1364" s="264"/>
      <c r="Q1364" s="264" t="str">
        <f>IF(E1364="","",IF(E1364="粘性土",1,CHOOSE(AJ$1160,AB$1155,AB$1156,AB$1157)))</f>
        <v/>
      </c>
      <c r="R1364" s="264"/>
      <c r="S1364" s="264" t="str">
        <f>IF(E1364="","",IF(E1364="粘性土",1,CHOOSE(AJ$1160,AF$1155,AF$1156,AF$1157)))</f>
        <v/>
      </c>
      <c r="T1364" s="264"/>
      <c r="U1364" s="554" t="str">
        <f t="shared" si="215"/>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1"/>
      <c r="AM1364" s="231"/>
      <c r="AN1364" s="231"/>
    </row>
    <row r="1365" spans="1:40" s="174" customFormat="1" ht="15.75" hidden="1" customHeight="1">
      <c r="A1365" s="117" t="str">
        <f>IF(液状化L1の有無="",IF(H1365="","×",""),"×")</f>
        <v>×</v>
      </c>
      <c r="B1365" s="165"/>
      <c r="C1365" s="265" t="str">
        <f>IF(D1255="","",D1255)</f>
        <v/>
      </c>
      <c r="D1365" s="266"/>
      <c r="E1365" s="266" t="str">
        <f>IF(G1255="","",G1255)</f>
        <v/>
      </c>
      <c r="F1365" s="266"/>
      <c r="G1365" s="266"/>
      <c r="H1365" s="231" t="str">
        <f>IF(J1255="","",J1255)</f>
        <v/>
      </c>
      <c r="I1365" s="231"/>
      <c r="J1365" s="231"/>
      <c r="K1365" s="264">
        <f>AF1255*AD$1367*AK1365</f>
        <v>0</v>
      </c>
      <c r="L1365" s="264"/>
      <c r="M1365" s="264"/>
      <c r="N1365" s="566"/>
      <c r="O1365" s="263" t="str">
        <f t="shared" ref="O1365" si="242">O1364</f>
        <v/>
      </c>
      <c r="P1365" s="264"/>
      <c r="Q1365" s="264" t="str">
        <f t="shared" ref="Q1365" si="243">Q1364</f>
        <v/>
      </c>
      <c r="R1365" s="264"/>
      <c r="S1365" s="264" t="str">
        <f t="shared" ref="S1365" si="244">S1364</f>
        <v/>
      </c>
      <c r="T1365" s="264"/>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1"/>
      <c r="AM1365" s="231"/>
      <c r="AN1365" s="231"/>
    </row>
    <row r="1366" spans="1:40" s="174" customFormat="1" ht="15.75" hidden="1" customHeight="1">
      <c r="A1366" s="117" t="str">
        <f t="shared" ref="A1366" si="245">A1365</f>
        <v>×</v>
      </c>
      <c r="B1366" s="165"/>
      <c r="C1366" s="269"/>
      <c r="D1366" s="270"/>
      <c r="E1366" s="270"/>
      <c r="F1366" s="270"/>
      <c r="G1366" s="270"/>
      <c r="H1366" s="252"/>
      <c r="I1366" s="252"/>
      <c r="J1366" s="252"/>
      <c r="K1366" s="347">
        <f>AF1256*AD$1367*AK1365</f>
        <v>0</v>
      </c>
      <c r="L1366" s="347"/>
      <c r="M1366" s="347"/>
      <c r="N1366" s="570"/>
      <c r="O1366" s="500" t="str">
        <f>IF(E1366="","",IF(E1366="粘性土",1,CHOOSE(AJ$1160,X$1155,X$1156,X$1157)))</f>
        <v/>
      </c>
      <c r="P1366" s="347"/>
      <c r="Q1366" s="347" t="str">
        <f>IF(E1366="","",IF(E1366="粘性土",1,CHOOSE(AJ$1160,AB$1155,AB$1156,AB$1157)))</f>
        <v/>
      </c>
      <c r="R1366" s="347"/>
      <c r="S1366" s="347" t="str">
        <f>IF(E1366="","",IF(E1366="粘性土",1,CHOOSE(AJ$1160,AF$1155,AF$1156,AF$1157)))</f>
        <v/>
      </c>
      <c r="T1366" s="347"/>
      <c r="U1366" s="554" t="str">
        <f t="shared" si="215"/>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2"/>
      <c r="AM1366" s="252"/>
      <c r="AN1366" s="252"/>
    </row>
    <row r="1367" spans="1:40" s="174" customFormat="1" ht="15.75" customHeight="1">
      <c r="A1367" s="118" t="str">
        <f>IF(液状化L1の有無="","","×")</f>
        <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498</v>
      </c>
      <c r="AC1367" s="167" t="s">
        <v>26</v>
      </c>
      <c r="AD1367" s="439">
        <f>杭先端径</f>
        <v>1.5</v>
      </c>
      <c r="AE1367" s="439"/>
      <c r="AF1367" s="439"/>
      <c r="AG1367" s="62" t="s">
        <v>427</v>
      </c>
      <c r="AH1367" s="167" t="s">
        <v>154</v>
      </c>
      <c r="AI1367" s="66"/>
    </row>
    <row r="1368" spans="1:40" s="174" customFormat="1" ht="15.75" customHeight="1">
      <c r="A1368" s="116" t="str">
        <f>IF(液状化L2の有無="","","×")</f>
        <v/>
      </c>
      <c r="B1368" s="165" t="s">
        <v>588</v>
      </c>
      <c r="H1368" s="165"/>
      <c r="I1368" s="165"/>
      <c r="J1368" s="165"/>
      <c r="K1368" s="165"/>
      <c r="L1368" s="165"/>
      <c r="Q1368" s="166"/>
      <c r="R1368" s="166"/>
      <c r="AA1368" s="178"/>
      <c r="AB1368" s="23"/>
      <c r="AC1368" s="165"/>
      <c r="AD1368" s="166"/>
      <c r="AE1368" s="166"/>
      <c r="AF1368" s="166"/>
      <c r="AG1368" s="160"/>
      <c r="AH1368" s="165"/>
    </row>
    <row r="1369" spans="1:40" s="174" customFormat="1" ht="15.75" customHeight="1">
      <c r="A1369" s="116" t="str">
        <f>IF(液状化L2の有無="","","×")</f>
        <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customHeight="1">
      <c r="A1370" s="116" t="str">
        <f>IF(液状化L2の有無="","","×")</f>
        <v/>
      </c>
      <c r="B1370" s="165"/>
      <c r="C1370" s="28" t="s">
        <v>510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customHeight="1">
      <c r="A1371" s="116" t="str">
        <f>IF(液状化L2の有無="","","×")</f>
        <v/>
      </c>
      <c r="B1371" s="165"/>
      <c r="C1371" s="542" t="s">
        <v>8</v>
      </c>
      <c r="D1371" s="543"/>
      <c r="E1371" s="543" t="s">
        <v>339</v>
      </c>
      <c r="F1371" s="543"/>
      <c r="G1371" s="543"/>
      <c r="H1371" s="544" t="s">
        <v>186</v>
      </c>
      <c r="I1371" s="544"/>
      <c r="J1371" s="544"/>
      <c r="K1371" s="543" t="s">
        <v>500</v>
      </c>
      <c r="L1371" s="543"/>
      <c r="M1371" s="543"/>
      <c r="N1371" s="546"/>
      <c r="O1371" s="473" t="s">
        <v>280</v>
      </c>
      <c r="P1371" s="226"/>
      <c r="Q1371" s="226"/>
      <c r="R1371" s="226"/>
      <c r="S1371" s="226"/>
      <c r="T1371" s="226"/>
      <c r="U1371" s="226" t="s">
        <v>493</v>
      </c>
      <c r="V1371" s="226"/>
      <c r="W1371" s="350"/>
      <c r="X1371" s="304" t="s">
        <v>545</v>
      </c>
      <c r="Y1371" s="226"/>
      <c r="Z1371" s="226"/>
      <c r="AA1371" s="226"/>
      <c r="AB1371" s="226"/>
      <c r="AC1371" s="226"/>
      <c r="AD1371" s="226"/>
      <c r="AE1371" s="226"/>
      <c r="AF1371" s="226"/>
      <c r="AG1371" s="226"/>
      <c r="AH1371" s="226"/>
      <c r="AI1371" s="344"/>
      <c r="AJ1371" s="53"/>
      <c r="AK1371" s="403" t="s">
        <v>423</v>
      </c>
      <c r="AL1371" s="355"/>
      <c r="AM1371" s="355"/>
      <c r="AN1371" s="355"/>
    </row>
    <row r="1372" spans="1:40" s="174" customFormat="1" ht="15.75" customHeight="1">
      <c r="A1372" s="116" t="str">
        <f>IF(液状化L2の有無="","","×")</f>
        <v/>
      </c>
      <c r="B1372" s="165"/>
      <c r="C1372" s="476"/>
      <c r="D1372" s="477"/>
      <c r="E1372" s="477"/>
      <c r="F1372" s="477"/>
      <c r="G1372" s="477"/>
      <c r="H1372" s="545"/>
      <c r="I1372" s="545"/>
      <c r="J1372" s="545"/>
      <c r="K1372" s="477"/>
      <c r="L1372" s="477"/>
      <c r="M1372" s="477"/>
      <c r="N1372" s="482"/>
      <c r="O1372" s="553" t="s">
        <v>482</v>
      </c>
      <c r="P1372" s="252"/>
      <c r="Q1372" s="252" t="s">
        <v>483</v>
      </c>
      <c r="R1372" s="252"/>
      <c r="S1372" s="252" t="s">
        <v>484</v>
      </c>
      <c r="T1372" s="252"/>
      <c r="U1372" s="270"/>
      <c r="V1372" s="270"/>
      <c r="W1372" s="354"/>
      <c r="X1372" s="558" t="s">
        <v>482</v>
      </c>
      <c r="Y1372" s="252"/>
      <c r="Z1372" s="252"/>
      <c r="AA1372" s="252"/>
      <c r="AB1372" s="252" t="s">
        <v>483</v>
      </c>
      <c r="AC1372" s="252"/>
      <c r="AD1372" s="252"/>
      <c r="AE1372" s="252"/>
      <c r="AF1372" s="252" t="s">
        <v>484</v>
      </c>
      <c r="AG1372" s="252"/>
      <c r="AH1372" s="252"/>
      <c r="AI1372" s="533"/>
      <c r="AJ1372" s="55"/>
      <c r="AK1372" s="300"/>
      <c r="AL1372" s="246"/>
      <c r="AM1372" s="246"/>
      <c r="AN1372" s="246"/>
    </row>
    <row r="1373" spans="1:40" s="174" customFormat="1" ht="15.75" customHeight="1">
      <c r="A1373" s="116" t="str">
        <f>IF(液状化L2の有無="",IF(H1373="","×",""),"×")</f>
        <v/>
      </c>
      <c r="B1373" s="165"/>
      <c r="C1373" s="304">
        <f>IF(D1227="","",D1227)</f>
        <v>2</v>
      </c>
      <c r="D1373" s="226"/>
      <c r="E1373" s="226" t="str">
        <f>IF(G1227="","",G1227)</f>
        <v>砂質土</v>
      </c>
      <c r="F1373" s="226"/>
      <c r="G1373" s="226"/>
      <c r="H1373" s="225">
        <f>IF(J1227="","",J1227)</f>
        <v>0.33000001311302185</v>
      </c>
      <c r="I1373" s="225"/>
      <c r="J1373" s="225"/>
      <c r="K1373" s="349">
        <f>AF1227*AD$1403*AK1373</f>
        <v>59.86439850032329</v>
      </c>
      <c r="L1373" s="349"/>
      <c r="M1373" s="349"/>
      <c r="N1373" s="567"/>
      <c r="O1373" s="387">
        <f>IF(E1373="","",IF(E1373="粘性土",1,CHOOSE(AJ$1160,X$1155,X$1156,X$1157)))</f>
        <v>1</v>
      </c>
      <c r="P1373" s="349"/>
      <c r="Q1373" s="349">
        <f>IF(E1373="","",IF(E1373="粘性土",1,CHOOSE(AJ$1160,AB$1155,AB$1156,AB$1157)))</f>
        <v>0.5</v>
      </c>
      <c r="R1373" s="349"/>
      <c r="S1373" s="349">
        <f>IF(E1373="","",IF(E1373="粘性土",1,CHOOSE(AJ$1160,AF$1155,AF$1156,AF$1157)))</f>
        <v>0.4</v>
      </c>
      <c r="T1373" s="349"/>
      <c r="U1373" s="554">
        <f>IF(E1373="","",IF(E1373="粘性土",1,AJ$1173))</f>
        <v>0.83899999999999997</v>
      </c>
      <c r="V1373" s="554"/>
      <c r="W1373" s="555"/>
      <c r="X1373" s="556">
        <f>IF(E1373="","",ROUND(K1373*O1373*U1373,1))</f>
        <v>50.2</v>
      </c>
      <c r="Y1373" s="557"/>
      <c r="Z1373" s="557"/>
      <c r="AA1373" s="557"/>
      <c r="AB1373" s="556">
        <f>IF(E1373="","",ROUND(K1373*Q1373*U1373,1))</f>
        <v>25.1</v>
      </c>
      <c r="AC1373" s="557"/>
      <c r="AD1373" s="557"/>
      <c r="AE1373" s="557"/>
      <c r="AF1373" s="556">
        <f>IF(E1373="","",ROUND(K1373*S1373*U1373,1))</f>
        <v>20.100000000000001</v>
      </c>
      <c r="AG1373" s="557"/>
      <c r="AH1373" s="557"/>
      <c r="AI1373" s="559"/>
      <c r="AJ1373" s="84"/>
      <c r="AK1373" s="568">
        <f>R326</f>
        <v>0.1379999965429306</v>
      </c>
      <c r="AL1373" s="225"/>
      <c r="AM1373" s="225"/>
      <c r="AN1373" s="225"/>
    </row>
    <row r="1374" spans="1:40" s="174" customFormat="1" ht="15.75" customHeight="1">
      <c r="A1374" s="116" t="str">
        <f>A1373</f>
        <v/>
      </c>
      <c r="B1374" s="165"/>
      <c r="C1374" s="265"/>
      <c r="D1374" s="266"/>
      <c r="E1374" s="266"/>
      <c r="F1374" s="266"/>
      <c r="G1374" s="266"/>
      <c r="H1374" s="231"/>
      <c r="I1374" s="231"/>
      <c r="J1374" s="231"/>
      <c r="K1374" s="264">
        <f>AF1228*AD$1403*AK1373</f>
        <v>64.583998382091522</v>
      </c>
      <c r="L1374" s="264"/>
      <c r="M1374" s="264"/>
      <c r="N1374" s="566"/>
      <c r="O1374" s="263">
        <f>O1373</f>
        <v>1</v>
      </c>
      <c r="P1374" s="264"/>
      <c r="Q1374" s="264">
        <f>Q1373</f>
        <v>0.5</v>
      </c>
      <c r="R1374" s="264"/>
      <c r="S1374" s="264">
        <f>S1373</f>
        <v>0.4</v>
      </c>
      <c r="T1374" s="264"/>
      <c r="U1374" s="554">
        <f t="shared" ref="U1374" si="246">U1373</f>
        <v>0.83899999999999997</v>
      </c>
      <c r="V1374" s="554"/>
      <c r="W1374" s="555"/>
      <c r="X1374" s="550">
        <f>IF(E1373="","",ROUND(K1374*O1374*U1374,1))</f>
        <v>54.2</v>
      </c>
      <c r="Y1374" s="551"/>
      <c r="Z1374" s="551"/>
      <c r="AA1374" s="551"/>
      <c r="AB1374" s="550">
        <f>IF(E1373="","",ROUND(K1374*Q1374*U1374,1))</f>
        <v>27.1</v>
      </c>
      <c r="AC1374" s="551"/>
      <c r="AD1374" s="551"/>
      <c r="AE1374" s="551"/>
      <c r="AF1374" s="550">
        <f>IF(E1373="","",ROUND(K1374*S1374*U1374,1))</f>
        <v>21.7</v>
      </c>
      <c r="AG1374" s="551"/>
      <c r="AH1374" s="551"/>
      <c r="AI1374" s="552"/>
      <c r="AJ1374" s="84"/>
      <c r="AK1374" s="569"/>
      <c r="AL1374" s="231"/>
      <c r="AM1374" s="231"/>
      <c r="AN1374" s="231"/>
    </row>
    <row r="1375" spans="1:40" s="174" customFormat="1" ht="15.75" customHeight="1">
      <c r="A1375" s="116" t="str">
        <f>IF(液状化L2の有無="",IF(H1375="","×",""),"×")</f>
        <v/>
      </c>
      <c r="B1375" s="165"/>
      <c r="C1375" s="265">
        <f>IF(D1229="","",D1229)</f>
        <v>3</v>
      </c>
      <c r="D1375" s="266"/>
      <c r="E1375" s="266" t="str">
        <f>IF(G1229="","",G1229)</f>
        <v>粘性土</v>
      </c>
      <c r="F1375" s="266"/>
      <c r="G1375" s="266"/>
      <c r="H1375" s="231">
        <f>IF(J1229="","",J1229)</f>
        <v>1.5</v>
      </c>
      <c r="I1375" s="231"/>
      <c r="J1375" s="231"/>
      <c r="K1375" s="264">
        <f>AF1229*AD$1403*AK1375</f>
        <v>194.39999999999998</v>
      </c>
      <c r="L1375" s="264"/>
      <c r="M1375" s="264"/>
      <c r="N1375" s="566"/>
      <c r="O1375" s="263">
        <f>IF(E1375="","",IF(E1375="粘性土",1,CHOOSE(AJ$1160,X$1155,X$1156,X$1157)))</f>
        <v>1</v>
      </c>
      <c r="P1375" s="264"/>
      <c r="Q1375" s="264">
        <f>IF(E1375="","",IF(E1375="粘性土",1,CHOOSE(AJ$1160,AB$1155,AB$1156,AB$1157)))</f>
        <v>1</v>
      </c>
      <c r="R1375" s="264"/>
      <c r="S1375" s="264">
        <f>IF(E1375="","",IF(E1375="粘性土",1,CHOOSE(AJ$1160,AF$1155,AF$1156,AF$1157)))</f>
        <v>1</v>
      </c>
      <c r="T1375" s="264"/>
      <c r="U1375" s="554">
        <f>IF(E1375="","",IF(E1375="粘性土",1,AJ$1173))</f>
        <v>1</v>
      </c>
      <c r="V1375" s="554"/>
      <c r="W1375" s="555"/>
      <c r="X1375" s="550">
        <f>IF(E1375="","",ROUND(K1375*O1375*U1375,1))</f>
        <v>194.4</v>
      </c>
      <c r="Y1375" s="551"/>
      <c r="Z1375" s="551"/>
      <c r="AA1375" s="551"/>
      <c r="AB1375" s="550">
        <f>IF(E1375="","",ROUND(K1375*Q1375*U1375,1))</f>
        <v>194.4</v>
      </c>
      <c r="AC1375" s="551"/>
      <c r="AD1375" s="551"/>
      <c r="AE1375" s="551"/>
      <c r="AF1375" s="550">
        <f>IF(E1375="","",ROUND(K1375*S1375*U1375,1))</f>
        <v>194.4</v>
      </c>
      <c r="AG1375" s="551"/>
      <c r="AH1375" s="551"/>
      <c r="AI1375" s="552"/>
      <c r="AJ1375" s="84"/>
      <c r="AK1375" s="569">
        <f>R327</f>
        <v>1</v>
      </c>
      <c r="AL1375" s="231"/>
      <c r="AM1375" s="231"/>
      <c r="AN1375" s="231"/>
    </row>
    <row r="1376" spans="1:40" s="174" customFormat="1" ht="15.75" customHeight="1">
      <c r="A1376" s="116" t="str">
        <f t="shared" ref="A1376" si="247">A1375</f>
        <v/>
      </c>
      <c r="B1376" s="165"/>
      <c r="C1376" s="265"/>
      <c r="D1376" s="266"/>
      <c r="E1376" s="266"/>
      <c r="F1376" s="266"/>
      <c r="G1376" s="266"/>
      <c r="H1376" s="231"/>
      <c r="I1376" s="231"/>
      <c r="J1376" s="231"/>
      <c r="K1376" s="264">
        <f>AF1230*AD$1403*AK1375</f>
        <v>194.39999999999998</v>
      </c>
      <c r="L1376" s="264"/>
      <c r="M1376" s="264"/>
      <c r="N1376" s="566"/>
      <c r="O1376" s="263">
        <f>O1375</f>
        <v>1</v>
      </c>
      <c r="P1376" s="264"/>
      <c r="Q1376" s="264">
        <f>Q1375</f>
        <v>1</v>
      </c>
      <c r="R1376" s="264"/>
      <c r="S1376" s="264">
        <f>S1375</f>
        <v>1</v>
      </c>
      <c r="T1376" s="264"/>
      <c r="U1376" s="554">
        <f t="shared" ref="U1376" si="248">U1375</f>
        <v>1</v>
      </c>
      <c r="V1376" s="554"/>
      <c r="W1376" s="555"/>
      <c r="X1376" s="550">
        <f>IF(E1375="","",ROUND(K1376*O1376*U1376,1))</f>
        <v>194.4</v>
      </c>
      <c r="Y1376" s="551"/>
      <c r="Z1376" s="551"/>
      <c r="AA1376" s="551"/>
      <c r="AB1376" s="550">
        <f>IF(E1375="","",ROUND(K1376*Q1376*U1376,1))</f>
        <v>194.4</v>
      </c>
      <c r="AC1376" s="551"/>
      <c r="AD1376" s="551"/>
      <c r="AE1376" s="551"/>
      <c r="AF1376" s="550">
        <f>IF(E1375="","",ROUND(K1376*S1376*U1376,1))</f>
        <v>194.4</v>
      </c>
      <c r="AG1376" s="551"/>
      <c r="AH1376" s="551"/>
      <c r="AI1376" s="552"/>
      <c r="AJ1376" s="84"/>
      <c r="AK1376" s="569"/>
      <c r="AL1376" s="231"/>
      <c r="AM1376" s="231"/>
      <c r="AN1376" s="231"/>
    </row>
    <row r="1377" spans="1:40" s="174" customFormat="1" ht="15.75" customHeight="1">
      <c r="A1377" s="116" t="str">
        <f>IF(液状化L2の有無="",IF(H1377="","×",""),"×")</f>
        <v/>
      </c>
      <c r="B1377" s="165"/>
      <c r="C1377" s="265">
        <f>IF(D1231="","",D1231)</f>
        <v>4</v>
      </c>
      <c r="D1377" s="266"/>
      <c r="E1377" s="266" t="str">
        <f>IF(G1231="","",G1231)</f>
        <v>粘性土</v>
      </c>
      <c r="F1377" s="266"/>
      <c r="G1377" s="266"/>
      <c r="H1377" s="231">
        <f>IF(J1231="","",J1231)</f>
        <v>6.5500001907348633</v>
      </c>
      <c r="I1377" s="231"/>
      <c r="J1377" s="231"/>
      <c r="K1377" s="264">
        <f>AF1231*AD$1403*AK1377</f>
        <v>437.40000000000003</v>
      </c>
      <c r="L1377" s="264"/>
      <c r="M1377" s="264"/>
      <c r="N1377" s="566"/>
      <c r="O1377" s="263">
        <f>IF(E1377="","",IF(E1377="粘性土",1,CHOOSE(AJ$1160,X$1155,X$1156,X$1157)))</f>
        <v>1</v>
      </c>
      <c r="P1377" s="264"/>
      <c r="Q1377" s="264">
        <f>IF(E1377="","",IF(E1377="粘性土",1,CHOOSE(AJ$1160,AB$1155,AB$1156,AB$1157)))</f>
        <v>1</v>
      </c>
      <c r="R1377" s="264"/>
      <c r="S1377" s="264">
        <f>IF(E1377="","",IF(E1377="粘性土",1,CHOOSE(AJ$1160,AF$1155,AF$1156,AF$1157)))</f>
        <v>1</v>
      </c>
      <c r="T1377" s="264"/>
      <c r="U1377" s="554">
        <f>IF(E1377="","",IF(E1377="粘性土",1,AJ$1173))</f>
        <v>1</v>
      </c>
      <c r="V1377" s="554"/>
      <c r="W1377" s="555"/>
      <c r="X1377" s="550">
        <f>IF(E1377="","",ROUND(K1377*O1377*U1377,1))</f>
        <v>437.4</v>
      </c>
      <c r="Y1377" s="551"/>
      <c r="Z1377" s="551"/>
      <c r="AA1377" s="551"/>
      <c r="AB1377" s="550">
        <f>IF(E1377="","",ROUND(K1377*Q1377*U1377,1))</f>
        <v>437.4</v>
      </c>
      <c r="AC1377" s="551"/>
      <c r="AD1377" s="551"/>
      <c r="AE1377" s="551"/>
      <c r="AF1377" s="550">
        <f>IF(E1377="","",ROUND(K1377*S1377*U1377,1))</f>
        <v>437.4</v>
      </c>
      <c r="AG1377" s="551"/>
      <c r="AH1377" s="551"/>
      <c r="AI1377" s="552"/>
      <c r="AJ1377" s="84"/>
      <c r="AK1377" s="569">
        <f>R328</f>
        <v>1</v>
      </c>
      <c r="AL1377" s="231"/>
      <c r="AM1377" s="231"/>
      <c r="AN1377" s="231"/>
    </row>
    <row r="1378" spans="1:40" s="174" customFormat="1" ht="15.75" customHeight="1">
      <c r="A1378" s="116" t="str">
        <f t="shared" ref="A1378" si="249">A1377</f>
        <v/>
      </c>
      <c r="B1378" s="165"/>
      <c r="C1378" s="265"/>
      <c r="D1378" s="266"/>
      <c r="E1378" s="266"/>
      <c r="F1378" s="266"/>
      <c r="G1378" s="266"/>
      <c r="H1378" s="231"/>
      <c r="I1378" s="231"/>
      <c r="J1378" s="231"/>
      <c r="K1378" s="264">
        <f>AF1232*AD$1403*AK1377</f>
        <v>437.40000000000003</v>
      </c>
      <c r="L1378" s="264"/>
      <c r="M1378" s="264"/>
      <c r="N1378" s="566"/>
      <c r="O1378" s="263">
        <f>O1377</f>
        <v>1</v>
      </c>
      <c r="P1378" s="264"/>
      <c r="Q1378" s="264">
        <f>Q1377</f>
        <v>1</v>
      </c>
      <c r="R1378" s="264"/>
      <c r="S1378" s="264">
        <f>S1377</f>
        <v>1</v>
      </c>
      <c r="T1378" s="264"/>
      <c r="U1378" s="554">
        <f t="shared" ref="U1378" si="250">U1377</f>
        <v>1</v>
      </c>
      <c r="V1378" s="554"/>
      <c r="W1378" s="555"/>
      <c r="X1378" s="550">
        <f>IF(E1377="","",ROUND(K1378*O1378*U1378,1))</f>
        <v>437.4</v>
      </c>
      <c r="Y1378" s="551"/>
      <c r="Z1378" s="551"/>
      <c r="AA1378" s="551"/>
      <c r="AB1378" s="550">
        <f>IF(E1377="","",ROUND(K1378*Q1378*U1378,1))</f>
        <v>437.4</v>
      </c>
      <c r="AC1378" s="551"/>
      <c r="AD1378" s="551"/>
      <c r="AE1378" s="551"/>
      <c r="AF1378" s="550">
        <f>IF(E1377="","",ROUND(K1378*S1378*U1378,1))</f>
        <v>437.4</v>
      </c>
      <c r="AG1378" s="551"/>
      <c r="AH1378" s="551"/>
      <c r="AI1378" s="552"/>
      <c r="AJ1378" s="84"/>
      <c r="AK1378" s="569"/>
      <c r="AL1378" s="231"/>
      <c r="AM1378" s="231"/>
      <c r="AN1378" s="231"/>
    </row>
    <row r="1379" spans="1:40" s="174" customFormat="1" ht="15.75" customHeight="1">
      <c r="A1379" s="116" t="str">
        <f>IF(液状化L2の有無="",IF(H1379="","×",""),"×")</f>
        <v/>
      </c>
      <c r="B1379" s="165"/>
      <c r="C1379" s="265">
        <f>IF(D1233="","",D1233)</f>
        <v>5</v>
      </c>
      <c r="D1379" s="266"/>
      <c r="E1379" s="266" t="str">
        <f>IF(G1233="","",G1233)</f>
        <v>粘性土</v>
      </c>
      <c r="F1379" s="266"/>
      <c r="G1379" s="266"/>
      <c r="H1379" s="231">
        <f>IF(J1233="","",J1233)</f>
        <v>3.4500000476837158</v>
      </c>
      <c r="I1379" s="231"/>
      <c r="J1379" s="231"/>
      <c r="K1379" s="264">
        <f>AF1233*AD$1403*AK1379</f>
        <v>716.84999999999991</v>
      </c>
      <c r="L1379" s="264"/>
      <c r="M1379" s="264"/>
      <c r="N1379" s="566"/>
      <c r="O1379" s="263">
        <f>IF(E1379="","",IF(E1379="粘性土",1,CHOOSE(AJ$1160,X$1155,X$1156,X$1157)))</f>
        <v>1</v>
      </c>
      <c r="P1379" s="264"/>
      <c r="Q1379" s="264">
        <f>IF(E1379="","",IF(E1379="粘性土",1,CHOOSE(AJ$1160,AB$1155,AB$1156,AB$1157)))</f>
        <v>1</v>
      </c>
      <c r="R1379" s="264"/>
      <c r="S1379" s="264">
        <f>IF(E1379="","",IF(E1379="粘性土",1,CHOOSE(AJ$1160,AF$1155,AF$1156,AF$1157)))</f>
        <v>1</v>
      </c>
      <c r="T1379" s="264"/>
      <c r="U1379" s="554">
        <f>IF(E1379="","",IF(E1379="粘性土",1,AJ$1173))</f>
        <v>1</v>
      </c>
      <c r="V1379" s="554"/>
      <c r="W1379" s="555"/>
      <c r="X1379" s="550">
        <f>IF(E1379="","",ROUND(K1379*O1379*U1379,1))</f>
        <v>716.9</v>
      </c>
      <c r="Y1379" s="551"/>
      <c r="Z1379" s="551"/>
      <c r="AA1379" s="551"/>
      <c r="AB1379" s="550">
        <f>IF(E1379="","",ROUND(K1379*Q1379*U1379,1))</f>
        <v>716.9</v>
      </c>
      <c r="AC1379" s="551"/>
      <c r="AD1379" s="551"/>
      <c r="AE1379" s="551"/>
      <c r="AF1379" s="550">
        <f>IF(E1379="","",ROUND(K1379*S1379*U1379,1))</f>
        <v>716.9</v>
      </c>
      <c r="AG1379" s="551"/>
      <c r="AH1379" s="551"/>
      <c r="AI1379" s="552"/>
      <c r="AJ1379" s="84"/>
      <c r="AK1379" s="569">
        <f>R329</f>
        <v>1</v>
      </c>
      <c r="AL1379" s="231"/>
      <c r="AM1379" s="231"/>
      <c r="AN1379" s="231"/>
    </row>
    <row r="1380" spans="1:40" s="174" customFormat="1" ht="15.75" customHeight="1">
      <c r="A1380" s="116" t="str">
        <f t="shared" ref="A1380" si="251">A1379</f>
        <v/>
      </c>
      <c r="B1380" s="165"/>
      <c r="C1380" s="265"/>
      <c r="D1380" s="266"/>
      <c r="E1380" s="266"/>
      <c r="F1380" s="266"/>
      <c r="G1380" s="266"/>
      <c r="H1380" s="231"/>
      <c r="I1380" s="231"/>
      <c r="J1380" s="231"/>
      <c r="K1380" s="264">
        <f>AF1234*AD$1403*AK1379</f>
        <v>716.84999999999991</v>
      </c>
      <c r="L1380" s="264"/>
      <c r="M1380" s="264"/>
      <c r="N1380" s="566"/>
      <c r="O1380" s="263">
        <f>O1379</f>
        <v>1</v>
      </c>
      <c r="P1380" s="264"/>
      <c r="Q1380" s="264">
        <f>Q1379</f>
        <v>1</v>
      </c>
      <c r="R1380" s="264"/>
      <c r="S1380" s="264">
        <f>S1379</f>
        <v>1</v>
      </c>
      <c r="T1380" s="264"/>
      <c r="U1380" s="554">
        <f t="shared" ref="U1380" si="252">U1379</f>
        <v>1</v>
      </c>
      <c r="V1380" s="554"/>
      <c r="W1380" s="555"/>
      <c r="X1380" s="550">
        <f>IF(E1379="","",ROUND(K1380*O1380*U1380,1))</f>
        <v>716.9</v>
      </c>
      <c r="Y1380" s="551"/>
      <c r="Z1380" s="551"/>
      <c r="AA1380" s="551"/>
      <c r="AB1380" s="550">
        <f>IF(E1379="","",ROUND(K1380*Q1380*U1380,1))</f>
        <v>716.9</v>
      </c>
      <c r="AC1380" s="551"/>
      <c r="AD1380" s="551"/>
      <c r="AE1380" s="551"/>
      <c r="AF1380" s="550">
        <f>IF(E1379="","",ROUND(K1380*S1380*U1380,1))</f>
        <v>716.9</v>
      </c>
      <c r="AG1380" s="551"/>
      <c r="AH1380" s="551"/>
      <c r="AI1380" s="552"/>
      <c r="AJ1380" s="84"/>
      <c r="AK1380" s="569"/>
      <c r="AL1380" s="231"/>
      <c r="AM1380" s="231"/>
      <c r="AN1380" s="231"/>
    </row>
    <row r="1381" spans="1:40" s="174" customFormat="1" ht="15.75" customHeight="1">
      <c r="A1381" s="116" t="str">
        <f>IF(液状化L2の有無="",IF(H1381="","×",""),"×")</f>
        <v/>
      </c>
      <c r="B1381" s="165"/>
      <c r="C1381" s="265">
        <f>IF(D1235="","",D1235)</f>
        <v>6</v>
      </c>
      <c r="D1381" s="266"/>
      <c r="E1381" s="266" t="str">
        <f>IF(G1235="","",G1235)</f>
        <v>粘性土</v>
      </c>
      <c r="F1381" s="266"/>
      <c r="G1381" s="266"/>
      <c r="H1381" s="231">
        <f>IF(J1235="","",J1235)</f>
        <v>2.3499999046325684</v>
      </c>
      <c r="I1381" s="231"/>
      <c r="J1381" s="231"/>
      <c r="K1381" s="264">
        <f>AF1235*AD$1403*AK1381</f>
        <v>1165.0500000000002</v>
      </c>
      <c r="L1381" s="264"/>
      <c r="M1381" s="264"/>
      <c r="N1381" s="566"/>
      <c r="O1381" s="263">
        <f>IF(E1381="","",IF(E1381="粘性土",1,CHOOSE(AJ$1160,X$1155,X$1156,X$1157)))</f>
        <v>1</v>
      </c>
      <c r="P1381" s="264"/>
      <c r="Q1381" s="264">
        <f>IF(E1381="","",IF(E1381="粘性土",1,CHOOSE(AJ$1160,AB$1155,AB$1156,AB$1157)))</f>
        <v>1</v>
      </c>
      <c r="R1381" s="264"/>
      <c r="S1381" s="264">
        <f>IF(E1381="","",IF(E1381="粘性土",1,CHOOSE(AJ$1160,AF$1155,AF$1156,AF$1157)))</f>
        <v>1</v>
      </c>
      <c r="T1381" s="264"/>
      <c r="U1381" s="554">
        <f>IF(E1381="","",IF(E1381="粘性土",1,AJ$1173))</f>
        <v>1</v>
      </c>
      <c r="V1381" s="554"/>
      <c r="W1381" s="555"/>
      <c r="X1381" s="550">
        <f>IF(E1381="","",ROUND(K1381*O1381*U1381,1))</f>
        <v>1165.0999999999999</v>
      </c>
      <c r="Y1381" s="551"/>
      <c r="Z1381" s="551"/>
      <c r="AA1381" s="551"/>
      <c r="AB1381" s="550">
        <f>IF(E1381="","",ROUND(K1381*Q1381*U1381,1))</f>
        <v>1165.0999999999999</v>
      </c>
      <c r="AC1381" s="551"/>
      <c r="AD1381" s="551"/>
      <c r="AE1381" s="551"/>
      <c r="AF1381" s="550">
        <f>IF(E1381="","",ROUND(K1381*S1381*U1381,1))</f>
        <v>1165.0999999999999</v>
      </c>
      <c r="AG1381" s="551"/>
      <c r="AH1381" s="551"/>
      <c r="AI1381" s="552"/>
      <c r="AJ1381" s="84"/>
      <c r="AK1381" s="569">
        <f>R330</f>
        <v>1</v>
      </c>
      <c r="AL1381" s="231"/>
      <c r="AM1381" s="231"/>
      <c r="AN1381" s="231"/>
    </row>
    <row r="1382" spans="1:40" s="174" customFormat="1" ht="15.75" customHeight="1">
      <c r="A1382" s="116" t="str">
        <f t="shared" ref="A1382" si="253">A1381</f>
        <v/>
      </c>
      <c r="B1382" s="165"/>
      <c r="C1382" s="265"/>
      <c r="D1382" s="266"/>
      <c r="E1382" s="266"/>
      <c r="F1382" s="266"/>
      <c r="G1382" s="266"/>
      <c r="H1382" s="231"/>
      <c r="I1382" s="231"/>
      <c r="J1382" s="231"/>
      <c r="K1382" s="264">
        <f>AF1236*AD$1403*AK1381</f>
        <v>1165.0500000000002</v>
      </c>
      <c r="L1382" s="264"/>
      <c r="M1382" s="264"/>
      <c r="N1382" s="566"/>
      <c r="O1382" s="263">
        <f>O1381</f>
        <v>1</v>
      </c>
      <c r="P1382" s="264"/>
      <c r="Q1382" s="264">
        <f>Q1381</f>
        <v>1</v>
      </c>
      <c r="R1382" s="264"/>
      <c r="S1382" s="264">
        <f>S1381</f>
        <v>1</v>
      </c>
      <c r="T1382" s="264"/>
      <c r="U1382" s="554">
        <f t="shared" ref="U1382" si="254">U1381</f>
        <v>1</v>
      </c>
      <c r="V1382" s="554"/>
      <c r="W1382" s="555"/>
      <c r="X1382" s="550">
        <f>IF(E1381="","",ROUND(K1382*O1382*U1382,1))</f>
        <v>1165.0999999999999</v>
      </c>
      <c r="Y1382" s="551"/>
      <c r="Z1382" s="551"/>
      <c r="AA1382" s="551"/>
      <c r="AB1382" s="550">
        <f>IF(E1381="","",ROUND(K1382*Q1382*U1382,1))</f>
        <v>1165.0999999999999</v>
      </c>
      <c r="AC1382" s="551"/>
      <c r="AD1382" s="551"/>
      <c r="AE1382" s="551"/>
      <c r="AF1382" s="550">
        <f>IF(E1381="","",ROUND(K1382*S1382*U1382,1))</f>
        <v>1165.0999999999999</v>
      </c>
      <c r="AG1382" s="551"/>
      <c r="AH1382" s="551"/>
      <c r="AI1382" s="552"/>
      <c r="AJ1382" s="84"/>
      <c r="AK1382" s="569"/>
      <c r="AL1382" s="231"/>
      <c r="AM1382" s="231"/>
      <c r="AN1382" s="231"/>
    </row>
    <row r="1383" spans="1:40" s="174" customFormat="1" ht="15.75" customHeight="1">
      <c r="A1383" s="116" t="str">
        <f>IF(液状化L2の有無="",IF(H1383="","×",""),"×")</f>
        <v/>
      </c>
      <c r="B1383" s="165"/>
      <c r="C1383" s="265">
        <f>IF(D1237="","",D1237)</f>
        <v>7</v>
      </c>
      <c r="D1383" s="266"/>
      <c r="E1383" s="266" t="str">
        <f>IF(G1237="","",G1237)</f>
        <v>砂質土</v>
      </c>
      <c r="F1383" s="266"/>
      <c r="G1383" s="266"/>
      <c r="H1383" s="231">
        <f>IF(J1237="","",J1237)</f>
        <v>8.6000003814697266</v>
      </c>
      <c r="I1383" s="231"/>
      <c r="J1383" s="231"/>
      <c r="K1383" s="264">
        <f>AF1237*AD$1403*AK1383</f>
        <v>631.71765814125547</v>
      </c>
      <c r="L1383" s="264"/>
      <c r="M1383" s="264"/>
      <c r="N1383" s="566"/>
      <c r="O1383" s="263">
        <f>IF(E1383="","",IF(E1383="粘性土",1,CHOOSE(AJ$1160,X$1155,X$1156,X$1157)))</f>
        <v>1</v>
      </c>
      <c r="P1383" s="264"/>
      <c r="Q1383" s="264">
        <f>IF(E1383="","",IF(E1383="粘性土",1,CHOOSE(AJ$1160,AB$1155,AB$1156,AB$1157)))</f>
        <v>0.5</v>
      </c>
      <c r="R1383" s="264"/>
      <c r="S1383" s="264">
        <f>IF(E1383="","",IF(E1383="粘性土",1,CHOOSE(AJ$1160,AF$1155,AF$1156,AF$1157)))</f>
        <v>0.4</v>
      </c>
      <c r="T1383" s="264"/>
      <c r="U1383" s="554">
        <f>IF(E1383="","",IF(E1383="粘性土",1,AJ$1173))</f>
        <v>0.83899999999999997</v>
      </c>
      <c r="V1383" s="554"/>
      <c r="W1383" s="555"/>
      <c r="X1383" s="550">
        <f>IF(E1383="","",ROUND(K1383*O1383*U1383,1))</f>
        <v>530</v>
      </c>
      <c r="Y1383" s="551"/>
      <c r="Z1383" s="551"/>
      <c r="AA1383" s="551"/>
      <c r="AB1383" s="550">
        <f>IF(E1383="","",ROUND(K1383*Q1383*U1383,1))</f>
        <v>265</v>
      </c>
      <c r="AC1383" s="551"/>
      <c r="AD1383" s="551"/>
      <c r="AE1383" s="551"/>
      <c r="AF1383" s="550">
        <f>IF(E1383="","",ROUND(K1383*S1383*U1383,1))</f>
        <v>212</v>
      </c>
      <c r="AG1383" s="551"/>
      <c r="AH1383" s="551"/>
      <c r="AI1383" s="552"/>
      <c r="AJ1383" s="84"/>
      <c r="AK1383" s="569">
        <f>R331</f>
        <v>0.33300000429153442</v>
      </c>
      <c r="AL1383" s="231"/>
      <c r="AM1383" s="231"/>
      <c r="AN1383" s="231"/>
    </row>
    <row r="1384" spans="1:40" s="174" customFormat="1" ht="15.75" customHeight="1">
      <c r="A1384" s="116" t="str">
        <f t="shared" ref="A1384" si="255">A1383</f>
        <v/>
      </c>
      <c r="B1384" s="165"/>
      <c r="C1384" s="265"/>
      <c r="D1384" s="266"/>
      <c r="E1384" s="266"/>
      <c r="F1384" s="266"/>
      <c r="G1384" s="266"/>
      <c r="H1384" s="231"/>
      <c r="I1384" s="231"/>
      <c r="J1384" s="231"/>
      <c r="K1384" s="264">
        <f>AF1238*AD$1403*AK1383</f>
        <v>996.40261284112921</v>
      </c>
      <c r="L1384" s="264"/>
      <c r="M1384" s="264"/>
      <c r="N1384" s="566"/>
      <c r="O1384" s="263">
        <f>O1383</f>
        <v>1</v>
      </c>
      <c r="P1384" s="264"/>
      <c r="Q1384" s="264">
        <f>Q1383</f>
        <v>0.5</v>
      </c>
      <c r="R1384" s="264"/>
      <c r="S1384" s="264">
        <f>S1383</f>
        <v>0.4</v>
      </c>
      <c r="T1384" s="264"/>
      <c r="U1384" s="554">
        <f t="shared" ref="U1384:U1402" si="256">U1383</f>
        <v>0.83899999999999997</v>
      </c>
      <c r="V1384" s="554"/>
      <c r="W1384" s="555"/>
      <c r="X1384" s="550">
        <f>IF(E1383="","",ROUND(K1384*O1384*U1384,1))</f>
        <v>836</v>
      </c>
      <c r="Y1384" s="551"/>
      <c r="Z1384" s="551"/>
      <c r="AA1384" s="551"/>
      <c r="AB1384" s="550">
        <f>IF(E1383="","",ROUND(K1384*Q1384*U1384,1))</f>
        <v>418</v>
      </c>
      <c r="AC1384" s="551"/>
      <c r="AD1384" s="551"/>
      <c r="AE1384" s="551"/>
      <c r="AF1384" s="550">
        <f>IF(E1383="","",ROUND(K1384*S1384*U1384,1))</f>
        <v>334.4</v>
      </c>
      <c r="AG1384" s="551"/>
      <c r="AH1384" s="551"/>
      <c r="AI1384" s="552"/>
      <c r="AJ1384" s="84"/>
      <c r="AK1384" s="569"/>
      <c r="AL1384" s="231"/>
      <c r="AM1384" s="231"/>
      <c r="AN1384" s="231"/>
    </row>
    <row r="1385" spans="1:40" s="174" customFormat="1" ht="15.75" customHeight="1">
      <c r="A1385" s="116" t="str">
        <f>IF(液状化L2の有無="",IF(H1385="","×",""),"×")</f>
        <v/>
      </c>
      <c r="B1385" s="165"/>
      <c r="C1385" s="265">
        <f>IF(D1239="","",D1239)</f>
        <v>8</v>
      </c>
      <c r="D1385" s="266"/>
      <c r="E1385" s="266" t="str">
        <f>IF(G1239="","",G1239)</f>
        <v>粘性土</v>
      </c>
      <c r="F1385" s="266"/>
      <c r="G1385" s="266"/>
      <c r="H1385" s="231">
        <f>IF(J1239="","",J1239)</f>
        <v>2.2000000476837158</v>
      </c>
      <c r="I1385" s="231"/>
      <c r="J1385" s="231"/>
      <c r="K1385" s="264">
        <f>AF1239*AD$1403*AK1385</f>
        <v>1143.4499999999998</v>
      </c>
      <c r="L1385" s="264"/>
      <c r="M1385" s="264"/>
      <c r="N1385" s="566"/>
      <c r="O1385" s="263">
        <f>IF(E1385="","",IF(E1385="粘性土",1,CHOOSE(AJ$1160,X$1155,X$1156,X$1157)))</f>
        <v>1</v>
      </c>
      <c r="P1385" s="264"/>
      <c r="Q1385" s="264">
        <f>IF(E1385="","",IF(E1385="粘性土",1,CHOOSE(AJ$1160,AB$1155,AB$1156,AB$1157)))</f>
        <v>1</v>
      </c>
      <c r="R1385" s="264"/>
      <c r="S1385" s="264">
        <f>IF(E1385="","",IF(E1385="粘性土",1,CHOOSE(AJ$1160,AF$1155,AF$1156,AF$1157)))</f>
        <v>1</v>
      </c>
      <c r="T1385" s="264"/>
      <c r="U1385" s="554">
        <f>IF(E1385="","",IF(E1385="粘性土",1,AJ$1173))</f>
        <v>1</v>
      </c>
      <c r="V1385" s="554"/>
      <c r="W1385" s="555"/>
      <c r="X1385" s="550">
        <f>IF(E1385="","",ROUND(K1385*O1385*U1385,1))</f>
        <v>1143.5</v>
      </c>
      <c r="Y1385" s="551"/>
      <c r="Z1385" s="551"/>
      <c r="AA1385" s="551"/>
      <c r="AB1385" s="550">
        <f>IF(E1385="","",ROUND(K1385*Q1385*U1385,1))</f>
        <v>1143.5</v>
      </c>
      <c r="AC1385" s="551"/>
      <c r="AD1385" s="551"/>
      <c r="AE1385" s="551"/>
      <c r="AF1385" s="550">
        <f>IF(E1385="","",ROUND(K1385*S1385*U1385,1))</f>
        <v>1143.5</v>
      </c>
      <c r="AG1385" s="551"/>
      <c r="AH1385" s="551"/>
      <c r="AI1385" s="552"/>
      <c r="AJ1385" s="84"/>
      <c r="AK1385" s="569">
        <f>R332</f>
        <v>1</v>
      </c>
      <c r="AL1385" s="231"/>
      <c r="AM1385" s="231"/>
      <c r="AN1385" s="231"/>
    </row>
    <row r="1386" spans="1:40" s="174" customFormat="1" ht="15.75" customHeight="1">
      <c r="A1386" s="116" t="str">
        <f t="shared" ref="A1386" si="257">A1385</f>
        <v/>
      </c>
      <c r="B1386" s="165"/>
      <c r="C1386" s="265"/>
      <c r="D1386" s="266"/>
      <c r="E1386" s="266"/>
      <c r="F1386" s="266"/>
      <c r="G1386" s="266"/>
      <c r="H1386" s="231"/>
      <c r="I1386" s="231"/>
      <c r="J1386" s="231"/>
      <c r="K1386" s="264">
        <f>AF1240*AD$1403*AK1385</f>
        <v>1143.4499999999998</v>
      </c>
      <c r="L1386" s="264"/>
      <c r="M1386" s="264"/>
      <c r="N1386" s="566"/>
      <c r="O1386" s="263">
        <f t="shared" ref="O1386" si="258">O1385</f>
        <v>1</v>
      </c>
      <c r="P1386" s="264"/>
      <c r="Q1386" s="264">
        <f t="shared" ref="Q1386" si="259">Q1385</f>
        <v>1</v>
      </c>
      <c r="R1386" s="264"/>
      <c r="S1386" s="264">
        <f t="shared" ref="S1386" si="260">S1385</f>
        <v>1</v>
      </c>
      <c r="T1386" s="264"/>
      <c r="U1386" s="554">
        <f t="shared" si="256"/>
        <v>1</v>
      </c>
      <c r="V1386" s="554"/>
      <c r="W1386" s="555"/>
      <c r="X1386" s="550">
        <f>IF(E1385="","",ROUND(K1386*O1386*U1386,1))</f>
        <v>1143.5</v>
      </c>
      <c r="Y1386" s="551"/>
      <c r="Z1386" s="551"/>
      <c r="AA1386" s="551"/>
      <c r="AB1386" s="550">
        <f>IF(E1385="","",ROUND(K1386*Q1386*U1386,1))</f>
        <v>1143.5</v>
      </c>
      <c r="AC1386" s="551"/>
      <c r="AD1386" s="551"/>
      <c r="AE1386" s="551"/>
      <c r="AF1386" s="550">
        <f>IF(E1385="","",ROUND(K1386*S1386*U1386,1))</f>
        <v>1143.5</v>
      </c>
      <c r="AG1386" s="551"/>
      <c r="AH1386" s="551"/>
      <c r="AI1386" s="552"/>
      <c r="AJ1386" s="84"/>
      <c r="AK1386" s="569"/>
      <c r="AL1386" s="231"/>
      <c r="AM1386" s="231"/>
      <c r="AN1386" s="231"/>
    </row>
    <row r="1387" spans="1:40" s="174" customFormat="1" ht="15.75" customHeight="1">
      <c r="A1387" s="116" t="str">
        <f>IF(液状化L2の有無="",IF(H1387="","×",""),"×")</f>
        <v/>
      </c>
      <c r="B1387" s="165"/>
      <c r="C1387" s="265">
        <f>IF(D1241="","",D1241)</f>
        <v>9</v>
      </c>
      <c r="D1387" s="266"/>
      <c r="E1387" s="266" t="str">
        <f>IF(G1241="","",G1241)</f>
        <v>砂質土</v>
      </c>
      <c r="F1387" s="266"/>
      <c r="G1387" s="266"/>
      <c r="H1387" s="231">
        <f>IF(J1241="","",J1241)</f>
        <v>1.5</v>
      </c>
      <c r="I1387" s="231"/>
      <c r="J1387" s="231"/>
      <c r="K1387" s="264">
        <f>AF1241*AD$1403*AK1387</f>
        <v>2828.25</v>
      </c>
      <c r="L1387" s="264"/>
      <c r="M1387" s="264"/>
      <c r="N1387" s="566"/>
      <c r="O1387" s="263">
        <f>IF(E1387="","",IF(E1387="粘性土",1,CHOOSE(AJ$1160,X$1155,X$1156,X$1157)))</f>
        <v>1</v>
      </c>
      <c r="P1387" s="264"/>
      <c r="Q1387" s="264">
        <f>IF(E1387="","",IF(E1387="粘性土",1,CHOOSE(AJ$1160,AB$1155,AB$1156,AB$1157)))</f>
        <v>0.5</v>
      </c>
      <c r="R1387" s="264"/>
      <c r="S1387" s="264">
        <f>IF(E1387="","",IF(E1387="粘性土",1,CHOOSE(AJ$1160,AF$1155,AF$1156,AF$1157)))</f>
        <v>0.4</v>
      </c>
      <c r="T1387" s="264"/>
      <c r="U1387" s="554">
        <f>IF(E1387="","",IF(E1387="粘性土",1,AJ$1173))</f>
        <v>0.83899999999999997</v>
      </c>
      <c r="V1387" s="554"/>
      <c r="W1387" s="555"/>
      <c r="X1387" s="550">
        <f>IF(E1387="","",ROUND(K1387*O1387*U1387,1))</f>
        <v>2372.9</v>
      </c>
      <c r="Y1387" s="551"/>
      <c r="Z1387" s="551"/>
      <c r="AA1387" s="551"/>
      <c r="AB1387" s="550">
        <f>IF(E1387="","",ROUND(K1387*Q1387*U1387,1))</f>
        <v>1186.5</v>
      </c>
      <c r="AC1387" s="551"/>
      <c r="AD1387" s="551"/>
      <c r="AE1387" s="551"/>
      <c r="AF1387" s="550">
        <f>IF(E1387="","",ROUND(K1387*S1387*U1387,1))</f>
        <v>949.2</v>
      </c>
      <c r="AG1387" s="551"/>
      <c r="AH1387" s="551"/>
      <c r="AI1387" s="552"/>
      <c r="AJ1387" s="84"/>
      <c r="AK1387" s="569">
        <f>R333</f>
        <v>1</v>
      </c>
      <c r="AL1387" s="231"/>
      <c r="AM1387" s="231"/>
      <c r="AN1387" s="231"/>
    </row>
    <row r="1388" spans="1:40" s="174" customFormat="1" ht="15.75" customHeight="1">
      <c r="A1388" s="116" t="str">
        <f t="shared" ref="A1388" si="261">A1387</f>
        <v/>
      </c>
      <c r="B1388" s="165"/>
      <c r="C1388" s="265"/>
      <c r="D1388" s="266"/>
      <c r="E1388" s="266"/>
      <c r="F1388" s="266"/>
      <c r="G1388" s="266"/>
      <c r="H1388" s="231"/>
      <c r="I1388" s="231"/>
      <c r="J1388" s="231"/>
      <c r="K1388" s="264">
        <f>AF1242*AD$1403*AK1387</f>
        <v>2997</v>
      </c>
      <c r="L1388" s="264"/>
      <c r="M1388" s="264"/>
      <c r="N1388" s="566"/>
      <c r="O1388" s="263">
        <f t="shared" ref="O1388" si="262">O1387</f>
        <v>1</v>
      </c>
      <c r="P1388" s="264"/>
      <c r="Q1388" s="264">
        <f t="shared" ref="Q1388" si="263">Q1387</f>
        <v>0.5</v>
      </c>
      <c r="R1388" s="264"/>
      <c r="S1388" s="264">
        <f t="shared" ref="S1388" si="264">S1387</f>
        <v>0.4</v>
      </c>
      <c r="T1388" s="264"/>
      <c r="U1388" s="554">
        <f t="shared" si="256"/>
        <v>0.83899999999999997</v>
      </c>
      <c r="V1388" s="554"/>
      <c r="W1388" s="555"/>
      <c r="X1388" s="550">
        <f>IF(E1387="","",ROUND(K1388*O1388*U1388,1))</f>
        <v>2514.5</v>
      </c>
      <c r="Y1388" s="551"/>
      <c r="Z1388" s="551"/>
      <c r="AA1388" s="551"/>
      <c r="AB1388" s="550">
        <f>IF(E1387="","",ROUND(K1388*Q1388*U1388,1))</f>
        <v>1257.2</v>
      </c>
      <c r="AC1388" s="551"/>
      <c r="AD1388" s="551"/>
      <c r="AE1388" s="551"/>
      <c r="AF1388" s="550">
        <f>IF(E1387="","",ROUND(K1388*S1388*U1388,1))</f>
        <v>1005.8</v>
      </c>
      <c r="AG1388" s="551"/>
      <c r="AH1388" s="551"/>
      <c r="AI1388" s="552"/>
      <c r="AJ1388" s="84"/>
      <c r="AK1388" s="569"/>
      <c r="AL1388" s="231"/>
      <c r="AM1388" s="231"/>
      <c r="AN1388" s="231"/>
    </row>
    <row r="1389" spans="1:40" s="174" customFormat="1" ht="15.75" customHeight="1">
      <c r="A1389" s="116" t="str">
        <f>IF(液状化L2の有無="",IF(H1389="","×",""),"×")</f>
        <v/>
      </c>
      <c r="B1389" s="165"/>
      <c r="C1389" s="265">
        <f>IF(D1243="","",D1243)</f>
        <v>10</v>
      </c>
      <c r="D1389" s="266"/>
      <c r="E1389" s="266" t="str">
        <f>IF(G1243="","",G1243)</f>
        <v>粘性土</v>
      </c>
      <c r="F1389" s="266"/>
      <c r="G1389" s="266"/>
      <c r="H1389" s="231">
        <f>IF(J1243="","",J1243)</f>
        <v>3.8499999046325684</v>
      </c>
      <c r="I1389" s="231"/>
      <c r="J1389" s="231"/>
      <c r="K1389" s="264">
        <f>AF1243*AD$1403*AK1389</f>
        <v>1159.6500000000001</v>
      </c>
      <c r="L1389" s="264"/>
      <c r="M1389" s="264"/>
      <c r="N1389" s="566"/>
      <c r="O1389" s="263">
        <f>IF(E1389="","",IF(E1389="粘性土",1,CHOOSE(AJ$1160,X$1155,X$1156,X$1157)))</f>
        <v>1</v>
      </c>
      <c r="P1389" s="264"/>
      <c r="Q1389" s="264">
        <f>IF(E1389="","",IF(E1389="粘性土",1,CHOOSE(AJ$1160,AB$1155,AB$1156,AB$1157)))</f>
        <v>1</v>
      </c>
      <c r="R1389" s="264"/>
      <c r="S1389" s="264">
        <f>IF(E1389="","",IF(E1389="粘性土",1,CHOOSE(AJ$1160,AF$1155,AF$1156,AF$1157)))</f>
        <v>1</v>
      </c>
      <c r="T1389" s="264"/>
      <c r="U1389" s="554">
        <f>IF(E1389="","",IF(E1389="粘性土",1,AJ$1173))</f>
        <v>1</v>
      </c>
      <c r="V1389" s="554"/>
      <c r="W1389" s="555"/>
      <c r="X1389" s="550">
        <f>IF(E1389="","",ROUND(K1389*O1389*U1389,1))</f>
        <v>1159.7</v>
      </c>
      <c r="Y1389" s="551"/>
      <c r="Z1389" s="551"/>
      <c r="AA1389" s="551"/>
      <c r="AB1389" s="550">
        <f>IF(E1389="","",ROUND(K1389*Q1389*U1389,1))</f>
        <v>1159.7</v>
      </c>
      <c r="AC1389" s="551"/>
      <c r="AD1389" s="551"/>
      <c r="AE1389" s="551"/>
      <c r="AF1389" s="550">
        <f>IF(E1389="","",ROUND(K1389*S1389*U1389,1))</f>
        <v>1159.7</v>
      </c>
      <c r="AG1389" s="551"/>
      <c r="AH1389" s="551"/>
      <c r="AI1389" s="552"/>
      <c r="AJ1389" s="84"/>
      <c r="AK1389" s="569">
        <f>R334</f>
        <v>1</v>
      </c>
      <c r="AL1389" s="231"/>
      <c r="AM1389" s="231"/>
      <c r="AN1389" s="231"/>
    </row>
    <row r="1390" spans="1:40" s="174" customFormat="1" ht="15.75" customHeight="1">
      <c r="A1390" s="116" t="str">
        <f t="shared" ref="A1390" si="265">A1389</f>
        <v/>
      </c>
      <c r="B1390" s="165"/>
      <c r="C1390" s="265"/>
      <c r="D1390" s="266"/>
      <c r="E1390" s="266"/>
      <c r="F1390" s="266"/>
      <c r="G1390" s="266"/>
      <c r="H1390" s="231"/>
      <c r="I1390" s="231"/>
      <c r="J1390" s="231"/>
      <c r="K1390" s="264">
        <f>AF1244*AD$1403*AK1389</f>
        <v>1159.6500000000001</v>
      </c>
      <c r="L1390" s="264"/>
      <c r="M1390" s="264"/>
      <c r="N1390" s="566"/>
      <c r="O1390" s="263">
        <f t="shared" ref="O1390" si="266">O1389</f>
        <v>1</v>
      </c>
      <c r="P1390" s="264"/>
      <c r="Q1390" s="264">
        <f t="shared" ref="Q1390" si="267">Q1389</f>
        <v>1</v>
      </c>
      <c r="R1390" s="264"/>
      <c r="S1390" s="264">
        <f t="shared" ref="S1390" si="268">S1389</f>
        <v>1</v>
      </c>
      <c r="T1390" s="264"/>
      <c r="U1390" s="554">
        <f t="shared" si="256"/>
        <v>1</v>
      </c>
      <c r="V1390" s="554"/>
      <c r="W1390" s="555"/>
      <c r="X1390" s="550">
        <f>IF(E1389="","",ROUND(K1390*O1390*U1390,1))</f>
        <v>1159.7</v>
      </c>
      <c r="Y1390" s="551"/>
      <c r="Z1390" s="551"/>
      <c r="AA1390" s="551"/>
      <c r="AB1390" s="550">
        <f>IF(E1389="","",ROUND(K1390*Q1390*U1390,1))</f>
        <v>1159.7</v>
      </c>
      <c r="AC1390" s="551"/>
      <c r="AD1390" s="551"/>
      <c r="AE1390" s="551"/>
      <c r="AF1390" s="550">
        <f>IF(E1389="","",ROUND(K1390*S1390*U1390,1))</f>
        <v>1159.7</v>
      </c>
      <c r="AG1390" s="551"/>
      <c r="AH1390" s="551"/>
      <c r="AI1390" s="552"/>
      <c r="AJ1390" s="84"/>
      <c r="AK1390" s="569"/>
      <c r="AL1390" s="231"/>
      <c r="AM1390" s="231"/>
      <c r="AN1390" s="231"/>
    </row>
    <row r="1391" spans="1:40" s="174" customFormat="1" ht="15.75" customHeight="1">
      <c r="A1391" s="116" t="str">
        <f>IF(液状化L2の有無="",IF(H1391="","×",""),"×")</f>
        <v/>
      </c>
      <c r="B1391" s="165"/>
      <c r="C1391" s="265">
        <f>IF(D1245="","",D1245)</f>
        <v>11</v>
      </c>
      <c r="D1391" s="266"/>
      <c r="E1391" s="266" t="str">
        <f>IF(G1245="","",G1245)</f>
        <v>砂質土</v>
      </c>
      <c r="F1391" s="266"/>
      <c r="G1391" s="266"/>
      <c r="H1391" s="231">
        <f>IF(J1245="","",J1245)</f>
        <v>2.4000000953674316</v>
      </c>
      <c r="I1391" s="231"/>
      <c r="J1391" s="231"/>
      <c r="K1391" s="264">
        <f>AF1245*AD$1403*AK1391</f>
        <v>3460.5</v>
      </c>
      <c r="L1391" s="264"/>
      <c r="M1391" s="264"/>
      <c r="N1391" s="566"/>
      <c r="O1391" s="263">
        <f>IF(E1391="","",IF(E1391="粘性土",1,CHOOSE(AJ$1160,X$1155,X$1156,X$1157)))</f>
        <v>1</v>
      </c>
      <c r="P1391" s="264"/>
      <c r="Q1391" s="264">
        <f>IF(E1391="","",IF(E1391="粘性土",1,CHOOSE(AJ$1160,AB$1155,AB$1156,AB$1157)))</f>
        <v>0.5</v>
      </c>
      <c r="R1391" s="264"/>
      <c r="S1391" s="264">
        <f>IF(E1391="","",IF(E1391="粘性土",1,CHOOSE(AJ$1160,AF$1155,AF$1156,AF$1157)))</f>
        <v>0.4</v>
      </c>
      <c r="T1391" s="264"/>
      <c r="U1391" s="554">
        <f>IF(E1391="","",IF(E1391="粘性土",1,AJ$1173))</f>
        <v>0.83899999999999997</v>
      </c>
      <c r="V1391" s="554"/>
      <c r="W1391" s="555"/>
      <c r="X1391" s="550">
        <f>IF(E1391="","",ROUND(K1391*O1391*U1391,1))</f>
        <v>2903.4</v>
      </c>
      <c r="Y1391" s="551"/>
      <c r="Z1391" s="551"/>
      <c r="AA1391" s="551"/>
      <c r="AB1391" s="550">
        <f>IF(E1391="","",ROUND(K1391*Q1391*U1391,1))</f>
        <v>1451.7</v>
      </c>
      <c r="AC1391" s="551"/>
      <c r="AD1391" s="551"/>
      <c r="AE1391" s="551"/>
      <c r="AF1391" s="550">
        <f>IF(E1391="","",ROUND(K1391*S1391*U1391,1))</f>
        <v>1161.3</v>
      </c>
      <c r="AG1391" s="551"/>
      <c r="AH1391" s="551"/>
      <c r="AI1391" s="552"/>
      <c r="AJ1391" s="84"/>
      <c r="AK1391" s="569">
        <f>R335</f>
        <v>1</v>
      </c>
      <c r="AL1391" s="231"/>
      <c r="AM1391" s="231"/>
      <c r="AN1391" s="231"/>
    </row>
    <row r="1392" spans="1:40" s="174" customFormat="1" ht="15.75" customHeight="1">
      <c r="A1392" s="116" t="str">
        <f t="shared" ref="A1392" si="269">A1391</f>
        <v/>
      </c>
      <c r="B1392" s="165"/>
      <c r="C1392" s="265"/>
      <c r="D1392" s="266"/>
      <c r="E1392" s="266"/>
      <c r="F1392" s="266"/>
      <c r="G1392" s="266"/>
      <c r="H1392" s="231"/>
      <c r="I1392" s="231"/>
      <c r="J1392" s="231"/>
      <c r="K1392" s="264">
        <f>AF1246*AD$1403*AK1391</f>
        <v>3741.75</v>
      </c>
      <c r="L1392" s="264"/>
      <c r="M1392" s="264"/>
      <c r="N1392" s="566"/>
      <c r="O1392" s="263">
        <f t="shared" ref="O1392" si="270">O1391</f>
        <v>1</v>
      </c>
      <c r="P1392" s="264"/>
      <c r="Q1392" s="264">
        <f t="shared" ref="Q1392" si="271">Q1391</f>
        <v>0.5</v>
      </c>
      <c r="R1392" s="264"/>
      <c r="S1392" s="264">
        <f t="shared" ref="S1392" si="272">S1391</f>
        <v>0.4</v>
      </c>
      <c r="T1392" s="264"/>
      <c r="U1392" s="554">
        <f t="shared" si="256"/>
        <v>0.83899999999999997</v>
      </c>
      <c r="V1392" s="554"/>
      <c r="W1392" s="555"/>
      <c r="X1392" s="550">
        <f>IF(E1391="","",ROUND(K1392*O1392*U1392,1))</f>
        <v>3139.3</v>
      </c>
      <c r="Y1392" s="551"/>
      <c r="Z1392" s="551"/>
      <c r="AA1392" s="551"/>
      <c r="AB1392" s="550">
        <f>IF(E1391="","",ROUND(K1392*Q1392*U1392,1))</f>
        <v>1569.7</v>
      </c>
      <c r="AC1392" s="551"/>
      <c r="AD1392" s="551"/>
      <c r="AE1392" s="551"/>
      <c r="AF1392" s="550">
        <f>IF(E1391="","",ROUND(K1392*S1392*U1392,1))</f>
        <v>1255.7</v>
      </c>
      <c r="AG1392" s="551"/>
      <c r="AH1392" s="551"/>
      <c r="AI1392" s="552"/>
      <c r="AJ1392" s="84"/>
      <c r="AK1392" s="569"/>
      <c r="AL1392" s="231"/>
      <c r="AM1392" s="231"/>
      <c r="AN1392" s="231"/>
    </row>
    <row r="1393" spans="1:40" s="174" customFormat="1" ht="15.75" customHeight="1">
      <c r="A1393" s="116" t="str">
        <f>IF(液状化L2の有無="",IF(H1393="","×",""),"×")</f>
        <v/>
      </c>
      <c r="B1393" s="165"/>
      <c r="C1393" s="265">
        <f>IF(D1247="","",D1247)</f>
        <v>12</v>
      </c>
      <c r="D1393" s="266"/>
      <c r="E1393" s="266" t="str">
        <f>IF(G1247="","",G1247)</f>
        <v>粘性土</v>
      </c>
      <c r="F1393" s="266"/>
      <c r="G1393" s="266"/>
      <c r="H1393" s="231">
        <f>IF(J1247="","",J1247)</f>
        <v>2.2699999809265137</v>
      </c>
      <c r="I1393" s="231"/>
      <c r="J1393" s="231"/>
      <c r="K1393" s="264">
        <f>AF1247*AD$1403*AK1393</f>
        <v>1159.6500000000001</v>
      </c>
      <c r="L1393" s="264"/>
      <c r="M1393" s="264"/>
      <c r="N1393" s="566"/>
      <c r="O1393" s="263">
        <f>IF(E1393="","",IF(E1393="粘性土",1,CHOOSE(AJ$1160,X$1155,X$1156,X$1157)))</f>
        <v>1</v>
      </c>
      <c r="P1393" s="264"/>
      <c r="Q1393" s="264">
        <f>IF(E1393="","",IF(E1393="粘性土",1,CHOOSE(AJ$1160,AB$1155,AB$1156,AB$1157)))</f>
        <v>1</v>
      </c>
      <c r="R1393" s="264"/>
      <c r="S1393" s="264">
        <f>IF(E1393="","",IF(E1393="粘性土",1,CHOOSE(AJ$1160,AF$1155,AF$1156,AF$1157)))</f>
        <v>1</v>
      </c>
      <c r="T1393" s="264"/>
      <c r="U1393" s="554">
        <f>IF(E1393="","",IF(E1393="粘性土",1,AJ$1173))</f>
        <v>1</v>
      </c>
      <c r="V1393" s="554"/>
      <c r="W1393" s="555"/>
      <c r="X1393" s="550">
        <f>IF(E1393="","",ROUND(K1393*O1393*U1393,1))</f>
        <v>1159.7</v>
      </c>
      <c r="Y1393" s="551"/>
      <c r="Z1393" s="551"/>
      <c r="AA1393" s="551"/>
      <c r="AB1393" s="550">
        <f>IF(E1393="","",ROUND(K1393*Q1393*U1393,1))</f>
        <v>1159.7</v>
      </c>
      <c r="AC1393" s="551"/>
      <c r="AD1393" s="551"/>
      <c r="AE1393" s="551"/>
      <c r="AF1393" s="550">
        <f>IF(E1393="","",ROUND(K1393*S1393*U1393,1))</f>
        <v>1159.7</v>
      </c>
      <c r="AG1393" s="551"/>
      <c r="AH1393" s="551"/>
      <c r="AI1393" s="552"/>
      <c r="AJ1393" s="84"/>
      <c r="AK1393" s="569">
        <f>R336</f>
        <v>1</v>
      </c>
      <c r="AL1393" s="231"/>
      <c r="AM1393" s="231"/>
      <c r="AN1393" s="231"/>
    </row>
    <row r="1394" spans="1:40" s="174" customFormat="1" ht="15.75" customHeight="1">
      <c r="A1394" s="116" t="str">
        <f t="shared" ref="A1394" si="273">A1393</f>
        <v/>
      </c>
      <c r="B1394" s="165"/>
      <c r="C1394" s="265"/>
      <c r="D1394" s="266"/>
      <c r="E1394" s="266"/>
      <c r="F1394" s="266"/>
      <c r="G1394" s="266"/>
      <c r="H1394" s="231"/>
      <c r="I1394" s="231"/>
      <c r="J1394" s="231"/>
      <c r="K1394" s="264">
        <f>AF1248*AD$1403*AK1393</f>
        <v>1159.6500000000001</v>
      </c>
      <c r="L1394" s="264"/>
      <c r="M1394" s="264"/>
      <c r="N1394" s="566"/>
      <c r="O1394" s="263">
        <f t="shared" ref="O1394" si="274">O1393</f>
        <v>1</v>
      </c>
      <c r="P1394" s="264"/>
      <c r="Q1394" s="264">
        <f t="shared" ref="Q1394" si="275">Q1393</f>
        <v>1</v>
      </c>
      <c r="R1394" s="264"/>
      <c r="S1394" s="264">
        <f t="shared" ref="S1394" si="276">S1393</f>
        <v>1</v>
      </c>
      <c r="T1394" s="264"/>
      <c r="U1394" s="554">
        <f t="shared" si="256"/>
        <v>1</v>
      </c>
      <c r="V1394" s="554"/>
      <c r="W1394" s="555"/>
      <c r="X1394" s="550">
        <f>IF(E1393="","",ROUND(K1394*O1394*U1394,1))</f>
        <v>1159.7</v>
      </c>
      <c r="Y1394" s="551"/>
      <c r="Z1394" s="551"/>
      <c r="AA1394" s="551"/>
      <c r="AB1394" s="550">
        <f>IF(E1393="","",ROUND(K1394*Q1394*U1394,1))</f>
        <v>1159.7</v>
      </c>
      <c r="AC1394" s="551"/>
      <c r="AD1394" s="551"/>
      <c r="AE1394" s="551"/>
      <c r="AF1394" s="550">
        <f>IF(E1393="","",ROUND(K1394*S1394*U1394,1))</f>
        <v>1159.7</v>
      </c>
      <c r="AG1394" s="551"/>
      <c r="AH1394" s="551"/>
      <c r="AI1394" s="552"/>
      <c r="AJ1394" s="84"/>
      <c r="AK1394" s="569"/>
      <c r="AL1394" s="231"/>
      <c r="AM1394" s="231"/>
      <c r="AN1394" s="231"/>
    </row>
    <row r="1395" spans="1:40" s="174" customFormat="1" ht="15.75" hidden="1" customHeight="1">
      <c r="A1395" s="116" t="str">
        <f>IF(液状化L2の有無="",IF(H1395="","×",""),"×")</f>
        <v>×</v>
      </c>
      <c r="B1395" s="165"/>
      <c r="C1395" s="265" t="str">
        <f>IF(D1249="","",D1249)</f>
        <v/>
      </c>
      <c r="D1395" s="266"/>
      <c r="E1395" s="266" t="str">
        <f>IF(G1249="","",G1249)</f>
        <v/>
      </c>
      <c r="F1395" s="266"/>
      <c r="G1395" s="266"/>
      <c r="H1395" s="231" t="str">
        <f>IF(J1249="","",J1249)</f>
        <v/>
      </c>
      <c r="I1395" s="231"/>
      <c r="J1395" s="231"/>
      <c r="K1395" s="264">
        <f>AF1249*AD$1403*AK1395</f>
        <v>0</v>
      </c>
      <c r="L1395" s="264"/>
      <c r="M1395" s="264"/>
      <c r="N1395" s="566"/>
      <c r="O1395" s="263" t="str">
        <f>IF(E1395="","",IF(E1395="粘性土",1,CHOOSE(AJ$1160,X$1155,X$1156,X$1157)))</f>
        <v/>
      </c>
      <c r="P1395" s="264"/>
      <c r="Q1395" s="264" t="str">
        <f>IF(E1395="","",IF(E1395="粘性土",1,CHOOSE(AJ$1160,AB$1155,AB$1156,AB$1157)))</f>
        <v/>
      </c>
      <c r="R1395" s="264"/>
      <c r="S1395" s="264" t="str">
        <f>IF(E1395="","",IF(E1395="粘性土",1,CHOOSE(AJ$1160,AF$1155,AF$1156,AF$1157)))</f>
        <v/>
      </c>
      <c r="T1395" s="264"/>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1"/>
      <c r="AM1395" s="231"/>
      <c r="AN1395" s="231"/>
    </row>
    <row r="1396" spans="1:40" s="174" customFormat="1" ht="15.75" hidden="1" customHeight="1">
      <c r="A1396" s="116" t="str">
        <f t="shared" ref="A1396" si="277">A1395</f>
        <v>×</v>
      </c>
      <c r="B1396" s="165"/>
      <c r="C1396" s="265"/>
      <c r="D1396" s="266"/>
      <c r="E1396" s="266"/>
      <c r="F1396" s="266"/>
      <c r="G1396" s="266"/>
      <c r="H1396" s="231"/>
      <c r="I1396" s="231"/>
      <c r="J1396" s="231"/>
      <c r="K1396" s="264">
        <f>AF1250*AD$1403*AK1395</f>
        <v>0</v>
      </c>
      <c r="L1396" s="264"/>
      <c r="M1396" s="264"/>
      <c r="N1396" s="566"/>
      <c r="O1396" s="263" t="str">
        <f>IF(E1396="","",IF(E1396="粘性土",1,CHOOSE(AJ$1160,X$1155,X$1156,X$1157)))</f>
        <v/>
      </c>
      <c r="P1396" s="264"/>
      <c r="Q1396" s="264" t="str">
        <f>IF(E1396="","",IF(E1396="粘性土",1,CHOOSE(AJ$1160,AB$1155,AB$1156,AB$1157)))</f>
        <v/>
      </c>
      <c r="R1396" s="264"/>
      <c r="S1396" s="264" t="str">
        <f>IF(E1396="","",IF(E1396="粘性土",1,CHOOSE(AJ$1160,AF$1155,AF$1156,AF$1157)))</f>
        <v/>
      </c>
      <c r="T1396" s="264"/>
      <c r="U1396" s="554" t="str">
        <f t="shared" si="256"/>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1"/>
      <c r="AM1396" s="231"/>
      <c r="AN1396" s="231"/>
    </row>
    <row r="1397" spans="1:40" s="174" customFormat="1" ht="15.75" hidden="1" customHeight="1">
      <c r="A1397" s="116" t="str">
        <f>IF(液状化L2の有無="",IF(H1397="","×",""),"×")</f>
        <v>×</v>
      </c>
      <c r="B1397" s="165"/>
      <c r="C1397" s="265" t="str">
        <f>IF(D1251="","",D1251)</f>
        <v/>
      </c>
      <c r="D1397" s="266"/>
      <c r="E1397" s="266" t="str">
        <f>IF(G1251="","",G1251)</f>
        <v/>
      </c>
      <c r="F1397" s="266"/>
      <c r="G1397" s="266"/>
      <c r="H1397" s="231" t="str">
        <f>IF(J1251="","",J1251)</f>
        <v/>
      </c>
      <c r="I1397" s="231"/>
      <c r="J1397" s="231"/>
      <c r="K1397" s="264">
        <f>AF1251*AD$1403*AK1397</f>
        <v>0</v>
      </c>
      <c r="L1397" s="264"/>
      <c r="M1397" s="264"/>
      <c r="N1397" s="566"/>
      <c r="O1397" s="263" t="str">
        <f>O1396</f>
        <v/>
      </c>
      <c r="P1397" s="264"/>
      <c r="Q1397" s="264" t="str">
        <f>Q1396</f>
        <v/>
      </c>
      <c r="R1397" s="264"/>
      <c r="S1397" s="264" t="str">
        <f>S1396</f>
        <v/>
      </c>
      <c r="T1397" s="264"/>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1"/>
      <c r="AM1397" s="231"/>
      <c r="AN1397" s="231"/>
    </row>
    <row r="1398" spans="1:40" s="174" customFormat="1" ht="15.75" hidden="1" customHeight="1">
      <c r="A1398" s="116" t="str">
        <f t="shared" ref="A1398" si="278">A1397</f>
        <v>×</v>
      </c>
      <c r="B1398" s="165"/>
      <c r="C1398" s="265"/>
      <c r="D1398" s="266"/>
      <c r="E1398" s="266"/>
      <c r="F1398" s="266"/>
      <c r="G1398" s="266"/>
      <c r="H1398" s="231"/>
      <c r="I1398" s="231"/>
      <c r="J1398" s="231"/>
      <c r="K1398" s="264">
        <f>AF1252*AD$1403*AK1397</f>
        <v>0</v>
      </c>
      <c r="L1398" s="264"/>
      <c r="M1398" s="264"/>
      <c r="N1398" s="566"/>
      <c r="O1398" s="263" t="str">
        <f>IF(E1398="","",IF(E1398="粘性土",1,CHOOSE(AJ$1160,X$1155,X$1156,X$1157)))</f>
        <v/>
      </c>
      <c r="P1398" s="264"/>
      <c r="Q1398" s="264" t="str">
        <f>IF(E1398="","",IF(E1398="粘性土",1,CHOOSE(AJ$1160,AB$1155,AB$1156,AB$1157)))</f>
        <v/>
      </c>
      <c r="R1398" s="264"/>
      <c r="S1398" s="264" t="str">
        <f>IF(E1398="","",IF(E1398="粘性土",1,CHOOSE(AJ$1160,AF$1155,AF$1156,AF$1157)))</f>
        <v/>
      </c>
      <c r="T1398" s="264"/>
      <c r="U1398" s="554" t="str">
        <f t="shared" si="256"/>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1"/>
      <c r="AM1398" s="231"/>
      <c r="AN1398" s="231"/>
    </row>
    <row r="1399" spans="1:40" s="174" customFormat="1" ht="15.75" hidden="1" customHeight="1">
      <c r="A1399" s="116" t="str">
        <f>IF(液状化L2の有無="",IF(H1399="","×",""),"×")</f>
        <v>×</v>
      </c>
      <c r="B1399" s="165"/>
      <c r="C1399" s="265" t="str">
        <f>IF(D1253="","",D1253)</f>
        <v/>
      </c>
      <c r="D1399" s="266"/>
      <c r="E1399" s="266" t="str">
        <f>IF(G1253="","",G1253)</f>
        <v/>
      </c>
      <c r="F1399" s="266"/>
      <c r="G1399" s="266"/>
      <c r="H1399" s="231" t="str">
        <f>IF(J1253="","",J1253)</f>
        <v/>
      </c>
      <c r="I1399" s="231"/>
      <c r="J1399" s="231"/>
      <c r="K1399" s="264">
        <f>AF1253*AD$1403*AK1399</f>
        <v>0</v>
      </c>
      <c r="L1399" s="264"/>
      <c r="M1399" s="264"/>
      <c r="N1399" s="566"/>
      <c r="O1399" s="263" t="str">
        <f t="shared" ref="O1399" si="279">O1398</f>
        <v/>
      </c>
      <c r="P1399" s="264"/>
      <c r="Q1399" s="264" t="str">
        <f t="shared" ref="Q1399" si="280">Q1398</f>
        <v/>
      </c>
      <c r="R1399" s="264"/>
      <c r="S1399" s="264" t="str">
        <f t="shared" ref="S1399" si="281">S1398</f>
        <v/>
      </c>
      <c r="T1399" s="264"/>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1"/>
      <c r="AM1399" s="231"/>
      <c r="AN1399" s="231"/>
    </row>
    <row r="1400" spans="1:40" s="174" customFormat="1" ht="15.75" hidden="1" customHeight="1">
      <c r="A1400" s="116" t="str">
        <f t="shared" ref="A1400" si="282">A1399</f>
        <v>×</v>
      </c>
      <c r="B1400" s="165"/>
      <c r="C1400" s="265"/>
      <c r="D1400" s="266"/>
      <c r="E1400" s="266"/>
      <c r="F1400" s="266"/>
      <c r="G1400" s="266"/>
      <c r="H1400" s="231"/>
      <c r="I1400" s="231"/>
      <c r="J1400" s="231"/>
      <c r="K1400" s="264">
        <f>AF1254*AD$1403*AK1399</f>
        <v>0</v>
      </c>
      <c r="L1400" s="264"/>
      <c r="M1400" s="264"/>
      <c r="N1400" s="566"/>
      <c r="O1400" s="263" t="str">
        <f>IF(E1400="","",IF(E1400="粘性土",1,CHOOSE(AJ$1160,X$1155,X$1156,X$1157)))</f>
        <v/>
      </c>
      <c r="P1400" s="264"/>
      <c r="Q1400" s="264" t="str">
        <f>IF(E1400="","",IF(E1400="粘性土",1,CHOOSE(AJ$1160,AB$1155,AB$1156,AB$1157)))</f>
        <v/>
      </c>
      <c r="R1400" s="264"/>
      <c r="S1400" s="264" t="str">
        <f>IF(E1400="","",IF(E1400="粘性土",1,CHOOSE(AJ$1160,AF$1155,AF$1156,AF$1157)))</f>
        <v/>
      </c>
      <c r="T1400" s="264"/>
      <c r="U1400" s="554" t="str">
        <f t="shared" si="256"/>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1"/>
      <c r="AM1400" s="231"/>
      <c r="AN1400" s="231"/>
    </row>
    <row r="1401" spans="1:40" s="174" customFormat="1" ht="15.75" hidden="1" customHeight="1">
      <c r="A1401" s="116" t="str">
        <f>IF(液状化L2の有無="",IF(H1401="","×",""),"×")</f>
        <v>×</v>
      </c>
      <c r="B1401" s="165"/>
      <c r="C1401" s="265" t="str">
        <f>IF(D1255="","",D1255)</f>
        <v/>
      </c>
      <c r="D1401" s="266"/>
      <c r="E1401" s="266" t="str">
        <f>IF(G1255="","",G1255)</f>
        <v/>
      </c>
      <c r="F1401" s="266"/>
      <c r="G1401" s="266"/>
      <c r="H1401" s="231" t="str">
        <f>IF(J1255="","",J1255)</f>
        <v/>
      </c>
      <c r="I1401" s="231"/>
      <c r="J1401" s="231"/>
      <c r="K1401" s="264">
        <f>AF1255*AD$1403*AK1401</f>
        <v>0</v>
      </c>
      <c r="L1401" s="264"/>
      <c r="M1401" s="264"/>
      <c r="N1401" s="566"/>
      <c r="O1401" s="263" t="str">
        <f t="shared" ref="O1401" si="283">O1400</f>
        <v/>
      </c>
      <c r="P1401" s="264"/>
      <c r="Q1401" s="264" t="str">
        <f t="shared" ref="Q1401" si="284">Q1400</f>
        <v/>
      </c>
      <c r="R1401" s="264"/>
      <c r="S1401" s="264" t="str">
        <f t="shared" ref="S1401" si="285">S1400</f>
        <v/>
      </c>
      <c r="T1401" s="264"/>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1"/>
      <c r="AM1401" s="231"/>
      <c r="AN1401" s="231"/>
    </row>
    <row r="1402" spans="1:40" s="174" customFormat="1" ht="15.75" hidden="1" customHeight="1">
      <c r="A1402" s="116" t="str">
        <f t="shared" ref="A1402" si="286">A1401</f>
        <v>×</v>
      </c>
      <c r="B1402" s="165"/>
      <c r="C1402" s="269"/>
      <c r="D1402" s="270"/>
      <c r="E1402" s="270"/>
      <c r="F1402" s="270"/>
      <c r="G1402" s="270"/>
      <c r="H1402" s="252"/>
      <c r="I1402" s="252"/>
      <c r="J1402" s="252"/>
      <c r="K1402" s="347">
        <f>AF1256*AD$1403*AK1401</f>
        <v>0</v>
      </c>
      <c r="L1402" s="347"/>
      <c r="M1402" s="347"/>
      <c r="N1402" s="570"/>
      <c r="O1402" s="500" t="str">
        <f>IF(E1402="","",IF(E1402="粘性土",1,CHOOSE(AJ$1160,X$1155,X$1156,X$1157)))</f>
        <v/>
      </c>
      <c r="P1402" s="347"/>
      <c r="Q1402" s="347" t="str">
        <f>IF(E1402="","",IF(E1402="粘性土",1,CHOOSE(AJ$1160,AB$1155,AB$1156,AB$1157)))</f>
        <v/>
      </c>
      <c r="R1402" s="347"/>
      <c r="S1402" s="347" t="str">
        <f>IF(E1402="","",IF(E1402="粘性土",1,CHOOSE(AJ$1160,AF$1155,AF$1156,AF$1157)))</f>
        <v/>
      </c>
      <c r="T1402" s="347"/>
      <c r="U1402" s="554" t="str">
        <f t="shared" si="256"/>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2"/>
      <c r="AM1402" s="252"/>
      <c r="AN1402" s="252"/>
    </row>
    <row r="1403" spans="1:40" s="174" customFormat="1" ht="15.75" customHeight="1">
      <c r="A1403" s="116" t="str">
        <f>IF(液状化L2の有無="","","×")</f>
        <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498</v>
      </c>
      <c r="AC1403" s="167" t="s">
        <v>26</v>
      </c>
      <c r="AD1403" s="439">
        <f>杭先端径</f>
        <v>1.5</v>
      </c>
      <c r="AE1403" s="439"/>
      <c r="AF1403" s="439"/>
      <c r="AG1403" s="62" t="s">
        <v>427</v>
      </c>
      <c r="AH1403" s="167" t="s">
        <v>154</v>
      </c>
      <c r="AI1403" s="66"/>
    </row>
    <row r="1404" spans="1:40" s="174" customFormat="1" ht="15.75" customHeight="1">
      <c r="B1404" s="165" t="s">
        <v>588</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42" t="s">
        <v>8</v>
      </c>
      <c r="D1407" s="543"/>
      <c r="E1407" s="543" t="s">
        <v>339</v>
      </c>
      <c r="F1407" s="543"/>
      <c r="G1407" s="543"/>
      <c r="H1407" s="544" t="s">
        <v>186</v>
      </c>
      <c r="I1407" s="544"/>
      <c r="J1407" s="544"/>
      <c r="K1407" s="543" t="s">
        <v>499</v>
      </c>
      <c r="L1407" s="543"/>
      <c r="M1407" s="543"/>
      <c r="N1407" s="546"/>
      <c r="O1407" s="473" t="s">
        <v>280</v>
      </c>
      <c r="P1407" s="226"/>
      <c r="Q1407" s="226"/>
      <c r="R1407" s="226"/>
      <c r="S1407" s="226"/>
      <c r="T1407" s="226"/>
      <c r="U1407" s="226" t="s">
        <v>493</v>
      </c>
      <c r="V1407" s="226"/>
      <c r="W1407" s="350"/>
      <c r="X1407" s="304" t="s">
        <v>545</v>
      </c>
      <c r="Y1407" s="226"/>
      <c r="Z1407" s="226"/>
      <c r="AA1407" s="226"/>
      <c r="AB1407" s="226"/>
      <c r="AC1407" s="226"/>
      <c r="AD1407" s="226"/>
      <c r="AE1407" s="226"/>
      <c r="AF1407" s="226"/>
      <c r="AG1407" s="226"/>
      <c r="AH1407" s="226"/>
      <c r="AI1407" s="344"/>
      <c r="AJ1407" s="53"/>
    </row>
    <row r="1408" spans="1:40" s="174" customFormat="1" ht="15.75" customHeight="1">
      <c r="C1408" s="476"/>
      <c r="D1408" s="477"/>
      <c r="E1408" s="477"/>
      <c r="F1408" s="477"/>
      <c r="G1408" s="477"/>
      <c r="H1408" s="545"/>
      <c r="I1408" s="545"/>
      <c r="J1408" s="545"/>
      <c r="K1408" s="477"/>
      <c r="L1408" s="477"/>
      <c r="M1408" s="477"/>
      <c r="N1408" s="482"/>
      <c r="O1408" s="553" t="s">
        <v>482</v>
      </c>
      <c r="P1408" s="252"/>
      <c r="Q1408" s="252" t="s">
        <v>483</v>
      </c>
      <c r="R1408" s="252"/>
      <c r="S1408" s="252" t="s">
        <v>484</v>
      </c>
      <c r="T1408" s="252"/>
      <c r="U1408" s="270"/>
      <c r="V1408" s="270"/>
      <c r="W1408" s="354"/>
      <c r="X1408" s="558" t="s">
        <v>482</v>
      </c>
      <c r="Y1408" s="252"/>
      <c r="Z1408" s="252"/>
      <c r="AA1408" s="252"/>
      <c r="AB1408" s="252" t="s">
        <v>483</v>
      </c>
      <c r="AC1408" s="252"/>
      <c r="AD1408" s="252"/>
      <c r="AE1408" s="252"/>
      <c r="AF1408" s="252" t="s">
        <v>484</v>
      </c>
      <c r="AG1408" s="252"/>
      <c r="AH1408" s="252"/>
      <c r="AI1408" s="533"/>
      <c r="AJ1408" s="55"/>
    </row>
    <row r="1409" spans="1:36" s="174" customFormat="1" ht="15.75" customHeight="1">
      <c r="A1409" s="180" t="str">
        <f>IF(H1409="","×","")</f>
        <v/>
      </c>
      <c r="B1409" s="165"/>
      <c r="C1409" s="304">
        <f>IF(D1227="","",D1227)</f>
        <v>2</v>
      </c>
      <c r="D1409" s="226"/>
      <c r="E1409" s="226" t="str">
        <f>IF(G1227="","",G1227)</f>
        <v>砂質土</v>
      </c>
      <c r="F1409" s="226"/>
      <c r="G1409" s="226"/>
      <c r="H1409" s="225">
        <f>IF(J1227="","",J1227)</f>
        <v>0.33000001311302185</v>
      </c>
      <c r="I1409" s="225"/>
      <c r="J1409" s="225"/>
      <c r="K1409" s="349">
        <f t="shared" ref="K1409:K1438" si="287">AF1227*AD$1439</f>
        <v>433.79999999999995</v>
      </c>
      <c r="L1409" s="349"/>
      <c r="M1409" s="349"/>
      <c r="N1409" s="547"/>
      <c r="O1409" s="387">
        <f>IF(E1409="","",IF(E1409="粘性土",1,CHOOSE(AJ$1161,X$1155,X$1156,X$1157)))</f>
        <v>1</v>
      </c>
      <c r="P1409" s="349"/>
      <c r="Q1409" s="349">
        <f>IF(E1409="","",IF(E1409="粘性土",1,CHOOSE(AJ$1161,AB$1155,AB$1156,AB$1157)))</f>
        <v>0.5</v>
      </c>
      <c r="R1409" s="349"/>
      <c r="S1409" s="349">
        <f>IF(E1409="","",IF(E1409="粘性土",1,CHOOSE(AJ$1161,AF$1155,AF$1156,AF$1157)))</f>
        <v>0.4</v>
      </c>
      <c r="T1409" s="349"/>
      <c r="U1409" s="571">
        <f>IF(E1409="","",IF(E1409="粘性土",1,AJ$1177))</f>
        <v>0.83899999999999997</v>
      </c>
      <c r="V1409" s="572"/>
      <c r="W1409" s="573"/>
      <c r="X1409" s="556">
        <f>IF(E1409="","",ROUND(K1409*O1409*U1409,1))</f>
        <v>364</v>
      </c>
      <c r="Y1409" s="557"/>
      <c r="Z1409" s="557"/>
      <c r="AA1409" s="557"/>
      <c r="AB1409" s="556">
        <f>IF(E1409="","",ROUND(K1409*Q1409*U1409,1))</f>
        <v>182</v>
      </c>
      <c r="AC1409" s="557"/>
      <c r="AD1409" s="557"/>
      <c r="AE1409" s="557"/>
      <c r="AF1409" s="556">
        <f>IF(E1409="","",ROUND(K1409*S1409*U1409,1))</f>
        <v>145.6</v>
      </c>
      <c r="AG1409" s="557"/>
      <c r="AH1409" s="557"/>
      <c r="AI1409" s="559"/>
      <c r="AJ1409" s="84"/>
    </row>
    <row r="1410" spans="1:36" s="174" customFormat="1" ht="15.75" customHeight="1">
      <c r="A1410" s="180" t="str">
        <f>A1409</f>
        <v/>
      </c>
      <c r="B1410" s="165"/>
      <c r="C1410" s="265"/>
      <c r="D1410" s="266"/>
      <c r="E1410" s="266"/>
      <c r="F1410" s="266"/>
      <c r="G1410" s="266"/>
      <c r="H1410" s="231"/>
      <c r="I1410" s="231"/>
      <c r="J1410" s="231"/>
      <c r="K1410" s="264">
        <f t="shared" si="287"/>
        <v>468</v>
      </c>
      <c r="L1410" s="264"/>
      <c r="M1410" s="264"/>
      <c r="N1410" s="486"/>
      <c r="O1410" s="263">
        <f>O1409</f>
        <v>1</v>
      </c>
      <c r="P1410" s="264"/>
      <c r="Q1410" s="264">
        <f>Q1409</f>
        <v>0.5</v>
      </c>
      <c r="R1410" s="264"/>
      <c r="S1410" s="264">
        <f>S1409</f>
        <v>0.4</v>
      </c>
      <c r="T1410" s="264"/>
      <c r="U1410" s="560">
        <f>U1409</f>
        <v>0.83899999999999997</v>
      </c>
      <c r="V1410" s="561"/>
      <c r="W1410" s="562"/>
      <c r="X1410" s="550">
        <f>IF(E1409="","",ROUND(K1410*O1410*U1410,1))</f>
        <v>392.7</v>
      </c>
      <c r="Y1410" s="551"/>
      <c r="Z1410" s="551"/>
      <c r="AA1410" s="551"/>
      <c r="AB1410" s="550">
        <f>IF(E1409="","",ROUND(K1410*Q1410*U1410,1))</f>
        <v>196.3</v>
      </c>
      <c r="AC1410" s="551"/>
      <c r="AD1410" s="551"/>
      <c r="AE1410" s="551"/>
      <c r="AF1410" s="550">
        <f>IF(E1409="","",ROUND(K1410*S1410*U1410,1))</f>
        <v>157.1</v>
      </c>
      <c r="AG1410" s="551"/>
      <c r="AH1410" s="551"/>
      <c r="AI1410" s="552"/>
      <c r="AJ1410" s="84"/>
    </row>
    <row r="1411" spans="1:36" s="174" customFormat="1" ht="15.75" customHeight="1">
      <c r="A1411" s="180" t="str">
        <f>IF(H1411="","×","")</f>
        <v/>
      </c>
      <c r="B1411" s="165"/>
      <c r="C1411" s="265">
        <f>IF(D1229="","",D1229)</f>
        <v>3</v>
      </c>
      <c r="D1411" s="266"/>
      <c r="E1411" s="266" t="str">
        <f>IF(G1229="","",G1229)</f>
        <v>粘性土</v>
      </c>
      <c r="F1411" s="266"/>
      <c r="G1411" s="266"/>
      <c r="H1411" s="231">
        <f>IF(J1229="","",J1229)</f>
        <v>1.5</v>
      </c>
      <c r="I1411" s="231"/>
      <c r="J1411" s="231"/>
      <c r="K1411" s="264">
        <f t="shared" si="287"/>
        <v>194.39999999999998</v>
      </c>
      <c r="L1411" s="264"/>
      <c r="M1411" s="264"/>
      <c r="N1411" s="486"/>
      <c r="O1411" s="263">
        <f>IF(E1411="","",IF(E1411="粘性土",1,CHOOSE(AJ$1161,X$1155,X$1156,X$1157)))</f>
        <v>1</v>
      </c>
      <c r="P1411" s="264"/>
      <c r="Q1411" s="264">
        <f>IF(E1411="","",IF(E1411="粘性土",1,CHOOSE(AJ$1161,AB$1155,AB$1156,AB$1157)))</f>
        <v>1</v>
      </c>
      <c r="R1411" s="264"/>
      <c r="S1411" s="264">
        <f>IF(E1411="","",IF(E1411="粘性土",1,CHOOSE(AJ$1161,AF$1155,AF$1156,AF$1157)))</f>
        <v>1</v>
      </c>
      <c r="T1411" s="264"/>
      <c r="U1411" s="560">
        <f>IF(E1411="","",IF(E1411="粘性土",1,AJ$1177))</f>
        <v>1</v>
      </c>
      <c r="V1411" s="561"/>
      <c r="W1411" s="562"/>
      <c r="X1411" s="550">
        <f>IF(E1411="","",ROUND(K1411*O1411*U1411,1))</f>
        <v>194.4</v>
      </c>
      <c r="Y1411" s="551"/>
      <c r="Z1411" s="551"/>
      <c r="AA1411" s="551"/>
      <c r="AB1411" s="550">
        <f>IF(E1411="","",ROUND(K1411*Q1411*U1411,1))</f>
        <v>194.4</v>
      </c>
      <c r="AC1411" s="551"/>
      <c r="AD1411" s="551"/>
      <c r="AE1411" s="551"/>
      <c r="AF1411" s="550">
        <f>IF(E1411="","",ROUND(K1411*S1411*U1411,1))</f>
        <v>194.4</v>
      </c>
      <c r="AG1411" s="551"/>
      <c r="AH1411" s="551"/>
      <c r="AI1411" s="552"/>
      <c r="AJ1411" s="84"/>
    </row>
    <row r="1412" spans="1:36" s="174" customFormat="1" ht="15.75" customHeight="1">
      <c r="A1412" s="180" t="str">
        <f>A1411</f>
        <v/>
      </c>
      <c r="B1412" s="165"/>
      <c r="C1412" s="265"/>
      <c r="D1412" s="266"/>
      <c r="E1412" s="266"/>
      <c r="F1412" s="266"/>
      <c r="G1412" s="266"/>
      <c r="H1412" s="231"/>
      <c r="I1412" s="231"/>
      <c r="J1412" s="231"/>
      <c r="K1412" s="264">
        <f t="shared" si="287"/>
        <v>194.39999999999998</v>
      </c>
      <c r="L1412" s="264"/>
      <c r="M1412" s="264"/>
      <c r="N1412" s="486"/>
      <c r="O1412" s="263">
        <f>O1411</f>
        <v>1</v>
      </c>
      <c r="P1412" s="264"/>
      <c r="Q1412" s="264">
        <f>Q1411</f>
        <v>1</v>
      </c>
      <c r="R1412" s="264"/>
      <c r="S1412" s="264">
        <f>S1411</f>
        <v>1</v>
      </c>
      <c r="T1412" s="264"/>
      <c r="U1412" s="560">
        <f>U1411</f>
        <v>1</v>
      </c>
      <c r="V1412" s="561"/>
      <c r="W1412" s="562"/>
      <c r="X1412" s="550">
        <f>IF(E1411="","",ROUND(K1412*O1412*U1412,1))</f>
        <v>194.4</v>
      </c>
      <c r="Y1412" s="551"/>
      <c r="Z1412" s="551"/>
      <c r="AA1412" s="551"/>
      <c r="AB1412" s="550">
        <f>IF(E1411="","",ROUND(K1412*Q1412*U1412,1))</f>
        <v>194.4</v>
      </c>
      <c r="AC1412" s="551"/>
      <c r="AD1412" s="551"/>
      <c r="AE1412" s="551"/>
      <c r="AF1412" s="550">
        <f>IF(E1411="","",ROUND(K1412*S1412*U1412,1))</f>
        <v>194.4</v>
      </c>
      <c r="AG1412" s="551"/>
      <c r="AH1412" s="551"/>
      <c r="AI1412" s="552"/>
      <c r="AJ1412" s="84"/>
    </row>
    <row r="1413" spans="1:36" s="174" customFormat="1" ht="15.75" customHeight="1">
      <c r="A1413" s="180" t="str">
        <f>IF(H1413="","×","")</f>
        <v/>
      </c>
      <c r="B1413" s="165"/>
      <c r="C1413" s="265">
        <f>IF(D1231="","",D1231)</f>
        <v>4</v>
      </c>
      <c r="D1413" s="266"/>
      <c r="E1413" s="266" t="str">
        <f>IF(G1231="","",G1231)</f>
        <v>粘性土</v>
      </c>
      <c r="F1413" s="266"/>
      <c r="G1413" s="266"/>
      <c r="H1413" s="231">
        <f>IF(J1231="","",J1231)</f>
        <v>6.5500001907348633</v>
      </c>
      <c r="I1413" s="231"/>
      <c r="J1413" s="231"/>
      <c r="K1413" s="264">
        <f t="shared" si="287"/>
        <v>437.40000000000003</v>
      </c>
      <c r="L1413" s="264"/>
      <c r="M1413" s="264"/>
      <c r="N1413" s="486"/>
      <c r="O1413" s="263">
        <f>IF(E1413="","",IF(E1413="粘性土",1,CHOOSE(AJ$1161,X$1155,X$1156,X$1157)))</f>
        <v>1</v>
      </c>
      <c r="P1413" s="264"/>
      <c r="Q1413" s="264">
        <f>IF(E1413="","",IF(E1413="粘性土",1,CHOOSE(AJ$1161,AB$1155,AB$1156,AB$1157)))</f>
        <v>1</v>
      </c>
      <c r="R1413" s="264"/>
      <c r="S1413" s="264">
        <f>IF(E1413="","",IF(E1413="粘性土",1,CHOOSE(AJ$1161,AF$1155,AF$1156,AF$1157)))</f>
        <v>1</v>
      </c>
      <c r="T1413" s="264"/>
      <c r="U1413" s="560">
        <f>IF(E1413="","",IF(E1413="粘性土",1,AJ$1177))</f>
        <v>1</v>
      </c>
      <c r="V1413" s="561"/>
      <c r="W1413" s="562"/>
      <c r="X1413" s="550">
        <f>IF(E1413="","",ROUND(K1413*O1413*U1413,1))</f>
        <v>437.4</v>
      </c>
      <c r="Y1413" s="551"/>
      <c r="Z1413" s="551"/>
      <c r="AA1413" s="551"/>
      <c r="AB1413" s="550">
        <f>IF(E1413="","",ROUND(K1413*Q1413*U1413,1))</f>
        <v>437.4</v>
      </c>
      <c r="AC1413" s="551"/>
      <c r="AD1413" s="551"/>
      <c r="AE1413" s="551"/>
      <c r="AF1413" s="550">
        <f>IF(E1413="","",ROUND(K1413*S1413*U1413,1))</f>
        <v>437.4</v>
      </c>
      <c r="AG1413" s="551"/>
      <c r="AH1413" s="551"/>
      <c r="AI1413" s="552"/>
      <c r="AJ1413" s="84"/>
    </row>
    <row r="1414" spans="1:36" s="174" customFormat="1" ht="15.75" customHeight="1">
      <c r="A1414" s="180" t="str">
        <f>A1413</f>
        <v/>
      </c>
      <c r="B1414" s="165"/>
      <c r="C1414" s="265"/>
      <c r="D1414" s="266"/>
      <c r="E1414" s="266"/>
      <c r="F1414" s="266"/>
      <c r="G1414" s="266"/>
      <c r="H1414" s="231"/>
      <c r="I1414" s="231"/>
      <c r="J1414" s="231"/>
      <c r="K1414" s="264">
        <f t="shared" si="287"/>
        <v>437.40000000000003</v>
      </c>
      <c r="L1414" s="264"/>
      <c r="M1414" s="264"/>
      <c r="N1414" s="486"/>
      <c r="O1414" s="263">
        <f>O1413</f>
        <v>1</v>
      </c>
      <c r="P1414" s="264"/>
      <c r="Q1414" s="264">
        <f>Q1413</f>
        <v>1</v>
      </c>
      <c r="R1414" s="264"/>
      <c r="S1414" s="264">
        <f>S1413</f>
        <v>1</v>
      </c>
      <c r="T1414" s="264"/>
      <c r="U1414" s="560">
        <f>U1413</f>
        <v>1</v>
      </c>
      <c r="V1414" s="561"/>
      <c r="W1414" s="562"/>
      <c r="X1414" s="550">
        <f>IF(E1413="","",ROUND(K1414*O1414*U1414,1))</f>
        <v>437.4</v>
      </c>
      <c r="Y1414" s="551"/>
      <c r="Z1414" s="551"/>
      <c r="AA1414" s="551"/>
      <c r="AB1414" s="550">
        <f>IF(E1413="","",ROUND(K1414*Q1414*U1414,1))</f>
        <v>437.4</v>
      </c>
      <c r="AC1414" s="551"/>
      <c r="AD1414" s="551"/>
      <c r="AE1414" s="551"/>
      <c r="AF1414" s="550">
        <f>IF(E1413="","",ROUND(K1414*S1414*U1414,1))</f>
        <v>437.4</v>
      </c>
      <c r="AG1414" s="551"/>
      <c r="AH1414" s="551"/>
      <c r="AI1414" s="552"/>
      <c r="AJ1414" s="84"/>
    </row>
    <row r="1415" spans="1:36" s="174" customFormat="1" ht="15.75" customHeight="1">
      <c r="A1415" s="180" t="str">
        <f>IF(H1415="","×","")</f>
        <v/>
      </c>
      <c r="B1415" s="165"/>
      <c r="C1415" s="265">
        <f>IF(D1233="","",D1233)</f>
        <v>5</v>
      </c>
      <c r="D1415" s="266"/>
      <c r="E1415" s="266" t="str">
        <f>IF(G1233="","",G1233)</f>
        <v>粘性土</v>
      </c>
      <c r="F1415" s="266"/>
      <c r="G1415" s="266"/>
      <c r="H1415" s="231">
        <f>IF(J1233="","",J1233)</f>
        <v>3.4500000476837158</v>
      </c>
      <c r="I1415" s="231"/>
      <c r="J1415" s="231"/>
      <c r="K1415" s="264">
        <f t="shared" si="287"/>
        <v>716.84999999999991</v>
      </c>
      <c r="L1415" s="264"/>
      <c r="M1415" s="264"/>
      <c r="N1415" s="486"/>
      <c r="O1415" s="263">
        <f>IF(E1415="","",IF(E1415="粘性土",1,CHOOSE(AJ$1161,X$1155,X$1156,X$1157)))</f>
        <v>1</v>
      </c>
      <c r="P1415" s="264"/>
      <c r="Q1415" s="264">
        <f>IF(E1415="","",IF(E1415="粘性土",1,CHOOSE(AJ$1161,AB$1155,AB$1156,AB$1157)))</f>
        <v>1</v>
      </c>
      <c r="R1415" s="264"/>
      <c r="S1415" s="264">
        <f>IF(E1415="","",IF(E1415="粘性土",1,CHOOSE(AJ$1161,AF$1155,AF$1156,AF$1157)))</f>
        <v>1</v>
      </c>
      <c r="T1415" s="264"/>
      <c r="U1415" s="560">
        <f>IF(E1415="","",IF(E1415="粘性土",1,AJ$1177))</f>
        <v>1</v>
      </c>
      <c r="V1415" s="561"/>
      <c r="W1415" s="562"/>
      <c r="X1415" s="550">
        <f>IF(E1415="","",ROUND(K1415*O1415*U1415,1))</f>
        <v>716.9</v>
      </c>
      <c r="Y1415" s="551"/>
      <c r="Z1415" s="551"/>
      <c r="AA1415" s="551"/>
      <c r="AB1415" s="550">
        <f>IF(E1415="","",ROUND(K1415*Q1415*U1415,1))</f>
        <v>716.9</v>
      </c>
      <c r="AC1415" s="551"/>
      <c r="AD1415" s="551"/>
      <c r="AE1415" s="551"/>
      <c r="AF1415" s="550">
        <f>IF(E1415="","",ROUND(K1415*S1415*U1415,1))</f>
        <v>716.9</v>
      </c>
      <c r="AG1415" s="551"/>
      <c r="AH1415" s="551"/>
      <c r="AI1415" s="552"/>
      <c r="AJ1415" s="84"/>
    </row>
    <row r="1416" spans="1:36" s="174" customFormat="1" ht="15.75" customHeight="1">
      <c r="A1416" s="180" t="str">
        <f>A1415</f>
        <v/>
      </c>
      <c r="B1416" s="165"/>
      <c r="C1416" s="265"/>
      <c r="D1416" s="266"/>
      <c r="E1416" s="266"/>
      <c r="F1416" s="266"/>
      <c r="G1416" s="266"/>
      <c r="H1416" s="231"/>
      <c r="I1416" s="231"/>
      <c r="J1416" s="231"/>
      <c r="K1416" s="264">
        <f t="shared" si="287"/>
        <v>716.84999999999991</v>
      </c>
      <c r="L1416" s="264"/>
      <c r="M1416" s="264"/>
      <c r="N1416" s="486"/>
      <c r="O1416" s="263">
        <f>O1415</f>
        <v>1</v>
      </c>
      <c r="P1416" s="264"/>
      <c r="Q1416" s="264">
        <f>Q1415</f>
        <v>1</v>
      </c>
      <c r="R1416" s="264"/>
      <c r="S1416" s="264">
        <f>S1415</f>
        <v>1</v>
      </c>
      <c r="T1416" s="264"/>
      <c r="U1416" s="560">
        <f>U1415</f>
        <v>1</v>
      </c>
      <c r="V1416" s="561"/>
      <c r="W1416" s="562"/>
      <c r="X1416" s="550">
        <f>IF(E1415="","",ROUND(K1416*O1416*U1416,1))</f>
        <v>716.9</v>
      </c>
      <c r="Y1416" s="551"/>
      <c r="Z1416" s="551"/>
      <c r="AA1416" s="551"/>
      <c r="AB1416" s="550">
        <f>IF(E1415="","",ROUND(K1416*Q1416*U1416,1))</f>
        <v>716.9</v>
      </c>
      <c r="AC1416" s="551"/>
      <c r="AD1416" s="551"/>
      <c r="AE1416" s="551"/>
      <c r="AF1416" s="550">
        <f>IF(E1415="","",ROUND(K1416*S1416*U1416,1))</f>
        <v>716.9</v>
      </c>
      <c r="AG1416" s="551"/>
      <c r="AH1416" s="551"/>
      <c r="AI1416" s="552"/>
      <c r="AJ1416" s="84"/>
    </row>
    <row r="1417" spans="1:36" s="174" customFormat="1" ht="15.75" customHeight="1">
      <c r="A1417" s="180" t="str">
        <f>IF(H1417="","×","")</f>
        <v/>
      </c>
      <c r="B1417" s="165"/>
      <c r="C1417" s="265">
        <f>IF(D1235="","",D1235)</f>
        <v>6</v>
      </c>
      <c r="D1417" s="266"/>
      <c r="E1417" s="266" t="str">
        <f>IF(G1235="","",G1235)</f>
        <v>粘性土</v>
      </c>
      <c r="F1417" s="266"/>
      <c r="G1417" s="266"/>
      <c r="H1417" s="231">
        <f>IF(J1235="","",J1235)</f>
        <v>2.3499999046325684</v>
      </c>
      <c r="I1417" s="231"/>
      <c r="J1417" s="231"/>
      <c r="K1417" s="264">
        <f t="shared" si="287"/>
        <v>1165.0500000000002</v>
      </c>
      <c r="L1417" s="264"/>
      <c r="M1417" s="264"/>
      <c r="N1417" s="486"/>
      <c r="O1417" s="263">
        <f>IF(E1417="","",IF(E1417="粘性土",1,CHOOSE(AJ$1161,X$1155,X$1156,X$1157)))</f>
        <v>1</v>
      </c>
      <c r="P1417" s="264"/>
      <c r="Q1417" s="264">
        <f>IF(E1417="","",IF(E1417="粘性土",1,CHOOSE(AJ$1161,AB$1155,AB$1156,AB$1157)))</f>
        <v>1</v>
      </c>
      <c r="R1417" s="264"/>
      <c r="S1417" s="264">
        <f>IF(E1417="","",IF(E1417="粘性土",1,CHOOSE(AJ$1161,AF$1155,AF$1156,AF$1157)))</f>
        <v>1</v>
      </c>
      <c r="T1417" s="264"/>
      <c r="U1417" s="560">
        <f>IF(E1417="","",IF(E1417="粘性土",1,AJ$1177))</f>
        <v>1</v>
      </c>
      <c r="V1417" s="561"/>
      <c r="W1417" s="562"/>
      <c r="X1417" s="550">
        <f>IF(E1417="","",ROUND(K1417*O1417*U1417,1))</f>
        <v>1165.0999999999999</v>
      </c>
      <c r="Y1417" s="551"/>
      <c r="Z1417" s="551"/>
      <c r="AA1417" s="551"/>
      <c r="AB1417" s="550">
        <f>IF(E1417="","",ROUND(K1417*Q1417*U1417,1))</f>
        <v>1165.0999999999999</v>
      </c>
      <c r="AC1417" s="551"/>
      <c r="AD1417" s="551"/>
      <c r="AE1417" s="551"/>
      <c r="AF1417" s="550">
        <f>IF(E1417="","",ROUND(K1417*S1417*U1417,1))</f>
        <v>1165.0999999999999</v>
      </c>
      <c r="AG1417" s="551"/>
      <c r="AH1417" s="551"/>
      <c r="AI1417" s="552"/>
      <c r="AJ1417" s="84"/>
    </row>
    <row r="1418" spans="1:36" s="174" customFormat="1" ht="15.75" customHeight="1">
      <c r="A1418" s="180" t="str">
        <f>A1417</f>
        <v/>
      </c>
      <c r="B1418" s="165"/>
      <c r="C1418" s="265"/>
      <c r="D1418" s="266"/>
      <c r="E1418" s="266"/>
      <c r="F1418" s="266"/>
      <c r="G1418" s="266"/>
      <c r="H1418" s="231"/>
      <c r="I1418" s="231"/>
      <c r="J1418" s="231"/>
      <c r="K1418" s="264">
        <f t="shared" si="287"/>
        <v>1165.0500000000002</v>
      </c>
      <c r="L1418" s="264"/>
      <c r="M1418" s="264"/>
      <c r="N1418" s="486"/>
      <c r="O1418" s="263">
        <f>O1417</f>
        <v>1</v>
      </c>
      <c r="P1418" s="264"/>
      <c r="Q1418" s="264">
        <f>Q1417</f>
        <v>1</v>
      </c>
      <c r="R1418" s="264"/>
      <c r="S1418" s="264">
        <f>S1417</f>
        <v>1</v>
      </c>
      <c r="T1418" s="264"/>
      <c r="U1418" s="560">
        <f>U1417</f>
        <v>1</v>
      </c>
      <c r="V1418" s="561"/>
      <c r="W1418" s="562"/>
      <c r="X1418" s="550">
        <f>IF(E1417="","",ROUND(K1418*O1418*U1418,1))</f>
        <v>1165.0999999999999</v>
      </c>
      <c r="Y1418" s="551"/>
      <c r="Z1418" s="551"/>
      <c r="AA1418" s="551"/>
      <c r="AB1418" s="550">
        <f>IF(E1417="","",ROUND(K1418*Q1418*U1418,1))</f>
        <v>1165.0999999999999</v>
      </c>
      <c r="AC1418" s="551"/>
      <c r="AD1418" s="551"/>
      <c r="AE1418" s="551"/>
      <c r="AF1418" s="550">
        <f>IF(E1417="","",ROUND(K1418*S1418*U1418,1))</f>
        <v>1165.0999999999999</v>
      </c>
      <c r="AG1418" s="551"/>
      <c r="AH1418" s="551"/>
      <c r="AI1418" s="552"/>
      <c r="AJ1418" s="84"/>
    </row>
    <row r="1419" spans="1:36" s="174" customFormat="1" ht="15.75" customHeight="1">
      <c r="A1419" s="180" t="str">
        <f>IF(H1419="","×","")</f>
        <v/>
      </c>
      <c r="B1419" s="165"/>
      <c r="C1419" s="265">
        <f>IF(D1237="","",D1237)</f>
        <v>7</v>
      </c>
      <c r="D1419" s="266"/>
      <c r="E1419" s="266" t="str">
        <f>IF(G1237="","",G1237)</f>
        <v>砂質土</v>
      </c>
      <c r="F1419" s="266"/>
      <c r="G1419" s="266"/>
      <c r="H1419" s="231">
        <f>IF(J1237="","",J1237)</f>
        <v>8.6000003814697266</v>
      </c>
      <c r="I1419" s="231"/>
      <c r="J1419" s="231"/>
      <c r="K1419" s="264">
        <f t="shared" si="287"/>
        <v>1897.0500000000002</v>
      </c>
      <c r="L1419" s="264"/>
      <c r="M1419" s="264"/>
      <c r="N1419" s="486"/>
      <c r="O1419" s="263">
        <f>IF(E1419="","",IF(E1419="粘性土",1,CHOOSE(AJ$1161,X$1155,X$1156,X$1157)))</f>
        <v>1</v>
      </c>
      <c r="P1419" s="264"/>
      <c r="Q1419" s="264">
        <f>IF(E1419="","",IF(E1419="粘性土",1,CHOOSE(AJ$1161,AB$1155,AB$1156,AB$1157)))</f>
        <v>0.5</v>
      </c>
      <c r="R1419" s="264"/>
      <c r="S1419" s="264">
        <f>IF(E1419="","",IF(E1419="粘性土",1,CHOOSE(AJ$1161,AF$1155,AF$1156,AF$1157)))</f>
        <v>0.4</v>
      </c>
      <c r="T1419" s="264"/>
      <c r="U1419" s="560">
        <f>IF(E1419="","",IF(E1419="粘性土",1,AJ$1177))</f>
        <v>0.83899999999999997</v>
      </c>
      <c r="V1419" s="561"/>
      <c r="W1419" s="562"/>
      <c r="X1419" s="550">
        <f>IF(E1419="","",ROUND(K1419*O1419*U1419,1))</f>
        <v>1591.6</v>
      </c>
      <c r="Y1419" s="551"/>
      <c r="Z1419" s="551"/>
      <c r="AA1419" s="551"/>
      <c r="AB1419" s="550">
        <f>IF(E1419="","",ROUND(K1419*Q1419*U1419,1))</f>
        <v>795.8</v>
      </c>
      <c r="AC1419" s="551"/>
      <c r="AD1419" s="551"/>
      <c r="AE1419" s="551"/>
      <c r="AF1419" s="550">
        <f>IF(E1419="","",ROUND(K1419*S1419*U1419,1))</f>
        <v>636.6</v>
      </c>
      <c r="AG1419" s="551"/>
      <c r="AH1419" s="551"/>
      <c r="AI1419" s="552"/>
      <c r="AJ1419" s="84"/>
    </row>
    <row r="1420" spans="1:36" s="174" customFormat="1" ht="15.75" customHeight="1">
      <c r="A1420" s="180" t="str">
        <f>A1419</f>
        <v/>
      </c>
      <c r="B1420" s="165"/>
      <c r="C1420" s="265"/>
      <c r="D1420" s="266"/>
      <c r="E1420" s="266"/>
      <c r="F1420" s="266"/>
      <c r="G1420" s="266"/>
      <c r="H1420" s="231"/>
      <c r="I1420" s="231"/>
      <c r="J1420" s="231"/>
      <c r="K1420" s="264">
        <f t="shared" si="287"/>
        <v>2992.2</v>
      </c>
      <c r="L1420" s="264"/>
      <c r="M1420" s="264"/>
      <c r="N1420" s="486"/>
      <c r="O1420" s="263">
        <f>O1419</f>
        <v>1</v>
      </c>
      <c r="P1420" s="264"/>
      <c r="Q1420" s="264">
        <f>Q1419</f>
        <v>0.5</v>
      </c>
      <c r="R1420" s="264"/>
      <c r="S1420" s="264">
        <f>S1419</f>
        <v>0.4</v>
      </c>
      <c r="T1420" s="264"/>
      <c r="U1420" s="560">
        <f>U1419</f>
        <v>0.83899999999999997</v>
      </c>
      <c r="V1420" s="561"/>
      <c r="W1420" s="562"/>
      <c r="X1420" s="550">
        <f>IF(E1419="","",ROUND(K1420*O1420*U1420,1))</f>
        <v>2510.5</v>
      </c>
      <c r="Y1420" s="551"/>
      <c r="Z1420" s="551"/>
      <c r="AA1420" s="551"/>
      <c r="AB1420" s="550">
        <f>IF(E1419="","",ROUND(K1420*Q1420*U1420,1))</f>
        <v>1255.2</v>
      </c>
      <c r="AC1420" s="551"/>
      <c r="AD1420" s="551"/>
      <c r="AE1420" s="551"/>
      <c r="AF1420" s="550">
        <f>IF(E1419="","",ROUND(K1420*S1420*U1420,1))</f>
        <v>1004.2</v>
      </c>
      <c r="AG1420" s="551"/>
      <c r="AH1420" s="551"/>
      <c r="AI1420" s="552"/>
      <c r="AJ1420" s="84"/>
    </row>
    <row r="1421" spans="1:36" s="174" customFormat="1" ht="15.75" customHeight="1">
      <c r="A1421" s="180" t="str">
        <f>IF(H1421="","×","")</f>
        <v/>
      </c>
      <c r="B1421" s="165"/>
      <c r="C1421" s="265">
        <f>IF(D1239="","",D1239)</f>
        <v>8</v>
      </c>
      <c r="D1421" s="266"/>
      <c r="E1421" s="266" t="str">
        <f>IF(G1239="","",G1239)</f>
        <v>粘性土</v>
      </c>
      <c r="F1421" s="266"/>
      <c r="G1421" s="266"/>
      <c r="H1421" s="231">
        <f>IF(J1239="","",J1239)</f>
        <v>2.2000000476837158</v>
      </c>
      <c r="I1421" s="231"/>
      <c r="J1421" s="231"/>
      <c r="K1421" s="264">
        <f t="shared" si="287"/>
        <v>1143.4499999999998</v>
      </c>
      <c r="L1421" s="264"/>
      <c r="M1421" s="264"/>
      <c r="N1421" s="486"/>
      <c r="O1421" s="263">
        <f>IF(E1421="","",IF(E1421="粘性土",1,CHOOSE(AJ$1161,X$1155,X$1156,X$1157)))</f>
        <v>1</v>
      </c>
      <c r="P1421" s="264"/>
      <c r="Q1421" s="264">
        <f>IF(E1421="","",IF(E1421="粘性土",1,CHOOSE(AJ$1161,AB$1155,AB$1156,AB$1157)))</f>
        <v>1</v>
      </c>
      <c r="R1421" s="264"/>
      <c r="S1421" s="264">
        <f>IF(E1421="","",IF(E1421="粘性土",1,CHOOSE(AJ$1161,AF$1155,AF$1156,AF$1157)))</f>
        <v>1</v>
      </c>
      <c r="T1421" s="264"/>
      <c r="U1421" s="560">
        <f>IF(E1421="","",IF(E1421="粘性土",1,AJ$1177))</f>
        <v>1</v>
      </c>
      <c r="V1421" s="561"/>
      <c r="W1421" s="562"/>
      <c r="X1421" s="550">
        <f>IF(E1421="","",ROUND(K1421*O1421*U1421,1))</f>
        <v>1143.5</v>
      </c>
      <c r="Y1421" s="551"/>
      <c r="Z1421" s="551"/>
      <c r="AA1421" s="551"/>
      <c r="AB1421" s="550">
        <f>IF(E1421="","",ROUND(K1421*Q1421*U1421,1))</f>
        <v>1143.5</v>
      </c>
      <c r="AC1421" s="551"/>
      <c r="AD1421" s="551"/>
      <c r="AE1421" s="551"/>
      <c r="AF1421" s="550">
        <f>IF(E1421="","",ROUND(K1421*S1421*U1421,1))</f>
        <v>1143.5</v>
      </c>
      <c r="AG1421" s="551"/>
      <c r="AH1421" s="551"/>
      <c r="AI1421" s="552"/>
      <c r="AJ1421" s="84"/>
    </row>
    <row r="1422" spans="1:36" s="174" customFormat="1" ht="15.75" customHeight="1">
      <c r="A1422" s="180" t="str">
        <f>A1421</f>
        <v/>
      </c>
      <c r="B1422" s="165"/>
      <c r="C1422" s="265"/>
      <c r="D1422" s="266"/>
      <c r="E1422" s="266"/>
      <c r="F1422" s="266"/>
      <c r="G1422" s="266"/>
      <c r="H1422" s="231"/>
      <c r="I1422" s="231"/>
      <c r="J1422" s="231"/>
      <c r="K1422" s="264">
        <f t="shared" si="287"/>
        <v>1143.4499999999998</v>
      </c>
      <c r="L1422" s="264"/>
      <c r="M1422" s="264"/>
      <c r="N1422" s="486"/>
      <c r="O1422" s="263">
        <f>O1421</f>
        <v>1</v>
      </c>
      <c r="P1422" s="264"/>
      <c r="Q1422" s="264">
        <f>Q1421</f>
        <v>1</v>
      </c>
      <c r="R1422" s="264"/>
      <c r="S1422" s="264">
        <f>S1421</f>
        <v>1</v>
      </c>
      <c r="T1422" s="264"/>
      <c r="U1422" s="560">
        <f>U1421</f>
        <v>1</v>
      </c>
      <c r="V1422" s="561"/>
      <c r="W1422" s="562"/>
      <c r="X1422" s="550">
        <f>IF(E1421="","",ROUND(K1422*O1422*U1422,1))</f>
        <v>1143.5</v>
      </c>
      <c r="Y1422" s="551"/>
      <c r="Z1422" s="551"/>
      <c r="AA1422" s="551"/>
      <c r="AB1422" s="550">
        <f>IF(E1421="","",ROUND(K1422*Q1422*U1422,1))</f>
        <v>1143.5</v>
      </c>
      <c r="AC1422" s="551"/>
      <c r="AD1422" s="551"/>
      <c r="AE1422" s="551"/>
      <c r="AF1422" s="550">
        <f>IF(E1421="","",ROUND(K1422*S1422*U1422,1))</f>
        <v>1143.5</v>
      </c>
      <c r="AG1422" s="551"/>
      <c r="AH1422" s="551"/>
      <c r="AI1422" s="552"/>
      <c r="AJ1422" s="84"/>
    </row>
    <row r="1423" spans="1:36" s="174" customFormat="1" ht="15.75" customHeight="1">
      <c r="A1423" s="180" t="str">
        <f>IF(H1423="","×","")</f>
        <v/>
      </c>
      <c r="B1423" s="165"/>
      <c r="C1423" s="265">
        <f>IF(D1241="","",D1241)</f>
        <v>9</v>
      </c>
      <c r="D1423" s="266"/>
      <c r="E1423" s="266" t="str">
        <f>IF(G1241="","",G1241)</f>
        <v>砂質土</v>
      </c>
      <c r="F1423" s="266"/>
      <c r="G1423" s="266"/>
      <c r="H1423" s="231">
        <f>IF(J1241="","",J1241)</f>
        <v>1.5</v>
      </c>
      <c r="I1423" s="231"/>
      <c r="J1423" s="231"/>
      <c r="K1423" s="264">
        <f t="shared" si="287"/>
        <v>2828.25</v>
      </c>
      <c r="L1423" s="264"/>
      <c r="M1423" s="264"/>
      <c r="N1423" s="486"/>
      <c r="O1423" s="263">
        <f>IF(E1423="","",IF(E1423="粘性土",1,CHOOSE(AJ$1161,X$1155,X$1156,X$1157)))</f>
        <v>1</v>
      </c>
      <c r="P1423" s="264"/>
      <c r="Q1423" s="264">
        <f>IF(E1423="","",IF(E1423="粘性土",1,CHOOSE(AJ$1161,AB$1155,AB$1156,AB$1157)))</f>
        <v>0.5</v>
      </c>
      <c r="R1423" s="264"/>
      <c r="S1423" s="264">
        <f>IF(E1423="","",IF(E1423="粘性土",1,CHOOSE(AJ$1161,AF$1155,AF$1156,AF$1157)))</f>
        <v>0.4</v>
      </c>
      <c r="T1423" s="264"/>
      <c r="U1423" s="560">
        <f>IF(E1423="","",IF(E1423="粘性土",1,AJ$1177))</f>
        <v>0.83899999999999997</v>
      </c>
      <c r="V1423" s="561"/>
      <c r="W1423" s="562"/>
      <c r="X1423" s="550">
        <f>IF(E1423="","",ROUND(K1423*O1423*U1423,1))</f>
        <v>2372.9</v>
      </c>
      <c r="Y1423" s="551"/>
      <c r="Z1423" s="551"/>
      <c r="AA1423" s="551"/>
      <c r="AB1423" s="550">
        <f>IF(E1423="","",ROUND(K1423*Q1423*U1423,1))</f>
        <v>1186.5</v>
      </c>
      <c r="AC1423" s="551"/>
      <c r="AD1423" s="551"/>
      <c r="AE1423" s="551"/>
      <c r="AF1423" s="550">
        <f>IF(E1423="","",ROUND(K1423*S1423*U1423,1))</f>
        <v>949.2</v>
      </c>
      <c r="AG1423" s="551"/>
      <c r="AH1423" s="551"/>
      <c r="AI1423" s="552"/>
      <c r="AJ1423" s="84"/>
    </row>
    <row r="1424" spans="1:36" s="174" customFormat="1" ht="15.75" customHeight="1">
      <c r="A1424" s="180" t="str">
        <f>A1423</f>
        <v/>
      </c>
      <c r="B1424" s="165"/>
      <c r="C1424" s="265"/>
      <c r="D1424" s="266"/>
      <c r="E1424" s="266"/>
      <c r="F1424" s="266"/>
      <c r="G1424" s="266"/>
      <c r="H1424" s="231"/>
      <c r="I1424" s="231"/>
      <c r="J1424" s="231"/>
      <c r="K1424" s="264">
        <f t="shared" si="287"/>
        <v>2997</v>
      </c>
      <c r="L1424" s="264"/>
      <c r="M1424" s="264"/>
      <c r="N1424" s="486"/>
      <c r="O1424" s="263">
        <f>O1423</f>
        <v>1</v>
      </c>
      <c r="P1424" s="264"/>
      <c r="Q1424" s="264">
        <f>Q1423</f>
        <v>0.5</v>
      </c>
      <c r="R1424" s="264"/>
      <c r="S1424" s="264">
        <f>S1423</f>
        <v>0.4</v>
      </c>
      <c r="T1424" s="264"/>
      <c r="U1424" s="560">
        <f>U1423</f>
        <v>0.83899999999999997</v>
      </c>
      <c r="V1424" s="561"/>
      <c r="W1424" s="562"/>
      <c r="X1424" s="550">
        <f>IF(E1423="","",ROUND(K1424*O1424*U1424,1))</f>
        <v>2514.5</v>
      </c>
      <c r="Y1424" s="551"/>
      <c r="Z1424" s="551"/>
      <c r="AA1424" s="551"/>
      <c r="AB1424" s="550">
        <f>IF(E1423="","",ROUND(K1424*Q1424*U1424,1))</f>
        <v>1257.2</v>
      </c>
      <c r="AC1424" s="551"/>
      <c r="AD1424" s="551"/>
      <c r="AE1424" s="551"/>
      <c r="AF1424" s="550">
        <f>IF(E1423="","",ROUND(K1424*S1424*U1424,1))</f>
        <v>1005.8</v>
      </c>
      <c r="AG1424" s="551"/>
      <c r="AH1424" s="551"/>
      <c r="AI1424" s="552"/>
      <c r="AJ1424" s="84"/>
    </row>
    <row r="1425" spans="1:40" s="174" customFormat="1" ht="15.75" customHeight="1">
      <c r="A1425" s="180" t="str">
        <f>IF(H1425="","×","")</f>
        <v/>
      </c>
      <c r="B1425" s="165"/>
      <c r="C1425" s="265">
        <f>IF(D1243="","",D1243)</f>
        <v>10</v>
      </c>
      <c r="D1425" s="266"/>
      <c r="E1425" s="266" t="str">
        <f>IF(G1243="","",G1243)</f>
        <v>粘性土</v>
      </c>
      <c r="F1425" s="266"/>
      <c r="G1425" s="266"/>
      <c r="H1425" s="231">
        <f>IF(J1243="","",J1243)</f>
        <v>3.8499999046325684</v>
      </c>
      <c r="I1425" s="231"/>
      <c r="J1425" s="231"/>
      <c r="K1425" s="264">
        <f t="shared" si="287"/>
        <v>1159.6500000000001</v>
      </c>
      <c r="L1425" s="264"/>
      <c r="M1425" s="264"/>
      <c r="N1425" s="486"/>
      <c r="O1425" s="263">
        <f>IF(E1425="","",IF(E1425="粘性土",1,CHOOSE(AJ$1161,X$1155,X$1156,X$1157)))</f>
        <v>1</v>
      </c>
      <c r="P1425" s="264"/>
      <c r="Q1425" s="264">
        <f>IF(E1425="","",IF(E1425="粘性土",1,CHOOSE(AJ$1161,AB$1155,AB$1156,AB$1157)))</f>
        <v>1</v>
      </c>
      <c r="R1425" s="264"/>
      <c r="S1425" s="264">
        <f>IF(E1425="","",IF(E1425="粘性土",1,CHOOSE(AJ$1161,AF$1155,AF$1156,AF$1157)))</f>
        <v>1</v>
      </c>
      <c r="T1425" s="264"/>
      <c r="U1425" s="560">
        <f>IF(E1425="","",IF(E1425="粘性土",1,AJ$1177))</f>
        <v>1</v>
      </c>
      <c r="V1425" s="561"/>
      <c r="W1425" s="562"/>
      <c r="X1425" s="550">
        <f>IF(E1425="","",ROUND(K1425*O1425*U1425,1))</f>
        <v>1159.7</v>
      </c>
      <c r="Y1425" s="551"/>
      <c r="Z1425" s="551"/>
      <c r="AA1425" s="551"/>
      <c r="AB1425" s="550">
        <f>IF(E1425="","",ROUND(K1425*Q1425*U1425,1))</f>
        <v>1159.7</v>
      </c>
      <c r="AC1425" s="551"/>
      <c r="AD1425" s="551"/>
      <c r="AE1425" s="551"/>
      <c r="AF1425" s="550">
        <f>IF(E1425="","",ROUND(K1425*S1425*U1425,1))</f>
        <v>1159.7</v>
      </c>
      <c r="AG1425" s="551"/>
      <c r="AH1425" s="551"/>
      <c r="AI1425" s="552"/>
      <c r="AJ1425" s="84"/>
    </row>
    <row r="1426" spans="1:40" s="174" customFormat="1" ht="15.75" customHeight="1">
      <c r="A1426" s="180" t="str">
        <f>A1425</f>
        <v/>
      </c>
      <c r="B1426" s="165"/>
      <c r="C1426" s="265"/>
      <c r="D1426" s="266"/>
      <c r="E1426" s="266"/>
      <c r="F1426" s="266"/>
      <c r="G1426" s="266"/>
      <c r="H1426" s="231"/>
      <c r="I1426" s="231"/>
      <c r="J1426" s="231"/>
      <c r="K1426" s="264">
        <f t="shared" si="287"/>
        <v>1159.6500000000001</v>
      </c>
      <c r="L1426" s="264"/>
      <c r="M1426" s="264"/>
      <c r="N1426" s="486"/>
      <c r="O1426" s="263">
        <f>O1425</f>
        <v>1</v>
      </c>
      <c r="P1426" s="264"/>
      <c r="Q1426" s="264">
        <f>Q1425</f>
        <v>1</v>
      </c>
      <c r="R1426" s="264"/>
      <c r="S1426" s="264">
        <f>S1425</f>
        <v>1</v>
      </c>
      <c r="T1426" s="264"/>
      <c r="U1426" s="560">
        <f>U1425</f>
        <v>1</v>
      </c>
      <c r="V1426" s="561"/>
      <c r="W1426" s="562"/>
      <c r="X1426" s="550">
        <f>IF(E1425="","",ROUND(K1426*O1426*U1426,1))</f>
        <v>1159.7</v>
      </c>
      <c r="Y1426" s="551"/>
      <c r="Z1426" s="551"/>
      <c r="AA1426" s="551"/>
      <c r="AB1426" s="550">
        <f>IF(E1425="","",ROUND(K1426*Q1426*U1426,1))</f>
        <v>1159.7</v>
      </c>
      <c r="AC1426" s="551"/>
      <c r="AD1426" s="551"/>
      <c r="AE1426" s="551"/>
      <c r="AF1426" s="550">
        <f>IF(E1425="","",ROUND(K1426*S1426*U1426,1))</f>
        <v>1159.7</v>
      </c>
      <c r="AG1426" s="551"/>
      <c r="AH1426" s="551"/>
      <c r="AI1426" s="552"/>
      <c r="AJ1426" s="84"/>
    </row>
    <row r="1427" spans="1:40" s="174" customFormat="1" ht="15.75" customHeight="1">
      <c r="A1427" s="180" t="str">
        <f>IF(H1427="","×","")</f>
        <v/>
      </c>
      <c r="B1427" s="165"/>
      <c r="C1427" s="265">
        <f>IF(D1245="","",D1245)</f>
        <v>11</v>
      </c>
      <c r="D1427" s="266"/>
      <c r="E1427" s="266" t="str">
        <f>IF(G1245="","",G1245)</f>
        <v>砂質土</v>
      </c>
      <c r="F1427" s="266"/>
      <c r="G1427" s="266"/>
      <c r="H1427" s="231">
        <f>IF(J1245="","",J1245)</f>
        <v>2.4000000953674316</v>
      </c>
      <c r="I1427" s="231"/>
      <c r="J1427" s="231"/>
      <c r="K1427" s="264">
        <f t="shared" si="287"/>
        <v>3460.5</v>
      </c>
      <c r="L1427" s="264"/>
      <c r="M1427" s="264"/>
      <c r="N1427" s="486"/>
      <c r="O1427" s="263">
        <f>IF(E1427="","",IF(E1427="粘性土",1,CHOOSE(AJ$1161,X$1155,X$1156,X$1157)))</f>
        <v>1</v>
      </c>
      <c r="P1427" s="264"/>
      <c r="Q1427" s="264">
        <f>IF(E1427="","",IF(E1427="粘性土",1,CHOOSE(AJ$1161,AB$1155,AB$1156,AB$1157)))</f>
        <v>0.5</v>
      </c>
      <c r="R1427" s="264"/>
      <c r="S1427" s="264">
        <f>IF(E1427="","",IF(E1427="粘性土",1,CHOOSE(AJ$1161,AF$1155,AF$1156,AF$1157)))</f>
        <v>0.4</v>
      </c>
      <c r="T1427" s="264"/>
      <c r="U1427" s="560">
        <f>IF(E1427="","",IF(E1427="粘性土",1,AJ$1177))</f>
        <v>0.83899999999999997</v>
      </c>
      <c r="V1427" s="561"/>
      <c r="W1427" s="562"/>
      <c r="X1427" s="550">
        <f>IF(E1427="","",ROUND(K1427*O1427*U1427,1))</f>
        <v>2903.4</v>
      </c>
      <c r="Y1427" s="551"/>
      <c r="Z1427" s="551"/>
      <c r="AA1427" s="551"/>
      <c r="AB1427" s="550">
        <f>IF(E1427="","",ROUND(K1427*Q1427*U1427,1))</f>
        <v>1451.7</v>
      </c>
      <c r="AC1427" s="551"/>
      <c r="AD1427" s="551"/>
      <c r="AE1427" s="551"/>
      <c r="AF1427" s="550">
        <f>IF(E1427="","",ROUND(K1427*S1427*U1427,1))</f>
        <v>1161.3</v>
      </c>
      <c r="AG1427" s="551"/>
      <c r="AH1427" s="551"/>
      <c r="AI1427" s="552"/>
      <c r="AJ1427" s="84"/>
    </row>
    <row r="1428" spans="1:40" s="174" customFormat="1" ht="15.75" customHeight="1">
      <c r="A1428" s="180" t="str">
        <f>A1427</f>
        <v/>
      </c>
      <c r="B1428" s="165"/>
      <c r="C1428" s="265"/>
      <c r="D1428" s="266"/>
      <c r="E1428" s="266"/>
      <c r="F1428" s="266"/>
      <c r="G1428" s="266"/>
      <c r="H1428" s="231"/>
      <c r="I1428" s="231"/>
      <c r="J1428" s="231"/>
      <c r="K1428" s="264">
        <f t="shared" si="287"/>
        <v>3741.75</v>
      </c>
      <c r="L1428" s="264"/>
      <c r="M1428" s="264"/>
      <c r="N1428" s="486"/>
      <c r="O1428" s="263">
        <f>O1427</f>
        <v>1</v>
      </c>
      <c r="P1428" s="264"/>
      <c r="Q1428" s="264">
        <f>Q1427</f>
        <v>0.5</v>
      </c>
      <c r="R1428" s="264"/>
      <c r="S1428" s="264">
        <f>S1427</f>
        <v>0.4</v>
      </c>
      <c r="T1428" s="264"/>
      <c r="U1428" s="560">
        <f>U1427</f>
        <v>0.83899999999999997</v>
      </c>
      <c r="V1428" s="561"/>
      <c r="W1428" s="562"/>
      <c r="X1428" s="550">
        <f>IF(E1427="","",ROUND(K1428*O1428*U1428,1))</f>
        <v>3139.3</v>
      </c>
      <c r="Y1428" s="551"/>
      <c r="Z1428" s="551"/>
      <c r="AA1428" s="551"/>
      <c r="AB1428" s="550">
        <f>IF(E1427="","",ROUND(K1428*Q1428*U1428,1))</f>
        <v>1569.7</v>
      </c>
      <c r="AC1428" s="551"/>
      <c r="AD1428" s="551"/>
      <c r="AE1428" s="551"/>
      <c r="AF1428" s="550">
        <f>IF(E1427="","",ROUND(K1428*S1428*U1428,1))</f>
        <v>1255.7</v>
      </c>
      <c r="AG1428" s="551"/>
      <c r="AH1428" s="551"/>
      <c r="AI1428" s="552"/>
      <c r="AJ1428" s="84"/>
    </row>
    <row r="1429" spans="1:40" s="174" customFormat="1" ht="15.75" customHeight="1">
      <c r="A1429" s="180" t="str">
        <f>IF(H1429="","×","")</f>
        <v/>
      </c>
      <c r="B1429" s="165"/>
      <c r="C1429" s="265">
        <f>IF(D1247="","",D1247)</f>
        <v>12</v>
      </c>
      <c r="D1429" s="266"/>
      <c r="E1429" s="266" t="str">
        <f>IF(G1247="","",G1247)</f>
        <v>粘性土</v>
      </c>
      <c r="F1429" s="266"/>
      <c r="G1429" s="266"/>
      <c r="H1429" s="231">
        <f>IF(J1247="","",J1247)</f>
        <v>2.2699999809265137</v>
      </c>
      <c r="I1429" s="231"/>
      <c r="J1429" s="231"/>
      <c r="K1429" s="264">
        <f t="shared" si="287"/>
        <v>1159.6500000000001</v>
      </c>
      <c r="L1429" s="264"/>
      <c r="M1429" s="264"/>
      <c r="N1429" s="486"/>
      <c r="O1429" s="263">
        <f>IF(E1429="","",IF(E1429="粘性土",1,CHOOSE(AJ$1161,X$1155,X$1156,X$1157)))</f>
        <v>1</v>
      </c>
      <c r="P1429" s="264"/>
      <c r="Q1429" s="264">
        <f>IF(E1429="","",IF(E1429="粘性土",1,CHOOSE(AJ$1161,AB$1155,AB$1156,AB$1157)))</f>
        <v>1</v>
      </c>
      <c r="R1429" s="264"/>
      <c r="S1429" s="264">
        <f>IF(E1429="","",IF(E1429="粘性土",1,CHOOSE(AJ$1161,AF$1155,AF$1156,AF$1157)))</f>
        <v>1</v>
      </c>
      <c r="T1429" s="264"/>
      <c r="U1429" s="560">
        <f>IF(E1429="","",IF(E1429="粘性土",1,AJ$1177))</f>
        <v>1</v>
      </c>
      <c r="V1429" s="561"/>
      <c r="W1429" s="562"/>
      <c r="X1429" s="550">
        <f>IF(E1429="","",ROUND(K1429*O1429*U1429,1))</f>
        <v>1159.7</v>
      </c>
      <c r="Y1429" s="551"/>
      <c r="Z1429" s="551"/>
      <c r="AA1429" s="551"/>
      <c r="AB1429" s="550">
        <f>IF(E1429="","",ROUND(K1429*Q1429*U1429,1))</f>
        <v>1159.7</v>
      </c>
      <c r="AC1429" s="551"/>
      <c r="AD1429" s="551"/>
      <c r="AE1429" s="551"/>
      <c r="AF1429" s="550">
        <f>IF(E1429="","",ROUND(K1429*S1429*U1429,1))</f>
        <v>1159.7</v>
      </c>
      <c r="AG1429" s="551"/>
      <c r="AH1429" s="551"/>
      <c r="AI1429" s="552"/>
      <c r="AJ1429" s="84"/>
    </row>
    <row r="1430" spans="1:40" s="174" customFormat="1" ht="15.75" customHeight="1">
      <c r="A1430" s="180" t="str">
        <f>A1429</f>
        <v/>
      </c>
      <c r="B1430" s="165"/>
      <c r="C1430" s="265"/>
      <c r="D1430" s="266"/>
      <c r="E1430" s="266"/>
      <c r="F1430" s="266"/>
      <c r="G1430" s="266"/>
      <c r="H1430" s="231"/>
      <c r="I1430" s="231"/>
      <c r="J1430" s="231"/>
      <c r="K1430" s="264">
        <f t="shared" si="287"/>
        <v>1159.6500000000001</v>
      </c>
      <c r="L1430" s="264"/>
      <c r="M1430" s="264"/>
      <c r="N1430" s="486"/>
      <c r="O1430" s="263">
        <f>O1429</f>
        <v>1</v>
      </c>
      <c r="P1430" s="264"/>
      <c r="Q1430" s="264">
        <f>Q1429</f>
        <v>1</v>
      </c>
      <c r="R1430" s="264"/>
      <c r="S1430" s="264">
        <f>S1429</f>
        <v>1</v>
      </c>
      <c r="T1430" s="264"/>
      <c r="U1430" s="560">
        <f>U1429</f>
        <v>1</v>
      </c>
      <c r="V1430" s="561"/>
      <c r="W1430" s="562"/>
      <c r="X1430" s="550">
        <f>IF(E1429="","",ROUND(K1430*O1430*U1430,1))</f>
        <v>1159.7</v>
      </c>
      <c r="Y1430" s="551"/>
      <c r="Z1430" s="551"/>
      <c r="AA1430" s="551"/>
      <c r="AB1430" s="550">
        <f>IF(E1429="","",ROUND(K1430*Q1430*U1430,1))</f>
        <v>1159.7</v>
      </c>
      <c r="AC1430" s="551"/>
      <c r="AD1430" s="551"/>
      <c r="AE1430" s="551"/>
      <c r="AF1430" s="550">
        <f>IF(E1429="","",ROUND(K1430*S1430*U1430,1))</f>
        <v>1159.7</v>
      </c>
      <c r="AG1430" s="551"/>
      <c r="AH1430" s="551"/>
      <c r="AI1430" s="552"/>
      <c r="AJ1430" s="84"/>
    </row>
    <row r="1431" spans="1:40" s="174" customFormat="1" ht="15.75" hidden="1" customHeight="1">
      <c r="A1431" s="180" t="str">
        <f>IF(H1431="","×","")</f>
        <v>×</v>
      </c>
      <c r="B1431" s="165"/>
      <c r="C1431" s="265" t="str">
        <f>IF(D1249="","",D1249)</f>
        <v/>
      </c>
      <c r="D1431" s="266"/>
      <c r="E1431" s="266" t="str">
        <f>IF(G1249="","",G1249)</f>
        <v/>
      </c>
      <c r="F1431" s="266"/>
      <c r="G1431" s="266"/>
      <c r="H1431" s="231" t="str">
        <f>IF(J1249="","",J1249)</f>
        <v/>
      </c>
      <c r="I1431" s="231"/>
      <c r="J1431" s="231"/>
      <c r="K1431" s="264">
        <f t="shared" si="287"/>
        <v>1210.9499999999998</v>
      </c>
      <c r="L1431" s="264"/>
      <c r="M1431" s="264"/>
      <c r="N1431" s="486"/>
      <c r="O1431" s="263" t="str">
        <f>IF(E1431="","",IF(E1431="粘性土",1,CHOOSE(AJ$1161,X$1155,X$1156,X$1157)))</f>
        <v/>
      </c>
      <c r="P1431" s="264"/>
      <c r="Q1431" s="264" t="str">
        <f>IF(E1431="","",IF(E1431="粘性土",1,CHOOSE(AJ$1161,AB$1155,AB$1156,AB$1157)))</f>
        <v/>
      </c>
      <c r="R1431" s="264"/>
      <c r="S1431" s="264" t="str">
        <f>IF(E1431="","",IF(E1431="粘性土",1,CHOOSE(AJ$1161,AF$1155,AF$1156,AF$1157)))</f>
        <v/>
      </c>
      <c r="T1431" s="264"/>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row>
    <row r="1432" spans="1:40" s="174" customFormat="1" ht="15.75" hidden="1" customHeight="1">
      <c r="A1432" s="180" t="str">
        <f>A1431</f>
        <v>×</v>
      </c>
      <c r="B1432" s="165"/>
      <c r="C1432" s="265"/>
      <c r="D1432" s="266"/>
      <c r="E1432" s="266"/>
      <c r="F1432" s="266"/>
      <c r="G1432" s="266"/>
      <c r="H1432" s="231"/>
      <c r="I1432" s="231"/>
      <c r="J1432" s="231"/>
      <c r="K1432" s="264">
        <f t="shared" si="287"/>
        <v>1210.9499999999998</v>
      </c>
      <c r="L1432" s="264"/>
      <c r="M1432" s="264"/>
      <c r="N1432" s="486"/>
      <c r="O1432" s="263" t="str">
        <f>O1431</f>
        <v/>
      </c>
      <c r="P1432" s="264"/>
      <c r="Q1432" s="264" t="str">
        <f>Q1431</f>
        <v/>
      </c>
      <c r="R1432" s="264"/>
      <c r="S1432" s="264" t="str">
        <f>S1431</f>
        <v/>
      </c>
      <c r="T1432" s="264"/>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row>
    <row r="1433" spans="1:40" s="174" customFormat="1" ht="15.75" hidden="1" customHeight="1">
      <c r="A1433" s="180" t="str">
        <f>IF(H1433="","×","")</f>
        <v>×</v>
      </c>
      <c r="B1433" s="165"/>
      <c r="C1433" s="265" t="str">
        <f>IF(D1251="","",D1251)</f>
        <v/>
      </c>
      <c r="D1433" s="266"/>
      <c r="E1433" s="266" t="str">
        <f>IF(G1251="","",G1251)</f>
        <v/>
      </c>
      <c r="F1433" s="266"/>
      <c r="G1433" s="266"/>
      <c r="H1433" s="231" t="str">
        <f>IF(J1251="","",J1251)</f>
        <v/>
      </c>
      <c r="I1433" s="231"/>
      <c r="J1433" s="231"/>
      <c r="K1433" s="264">
        <f t="shared" si="287"/>
        <v>1210.9499999999998</v>
      </c>
      <c r="L1433" s="264"/>
      <c r="M1433" s="264"/>
      <c r="N1433" s="486"/>
      <c r="O1433" s="263" t="str">
        <f>IF(E1433="","",IF(E1433="粘性土",1,CHOOSE(AJ$1161,X$1155,X$1156,X$1157)))</f>
        <v/>
      </c>
      <c r="P1433" s="264"/>
      <c r="Q1433" s="264" t="str">
        <f>IF(E1433="","",IF(E1433="粘性土",1,CHOOSE(AJ$1161,AB$1155,AB$1156,AB$1157)))</f>
        <v/>
      </c>
      <c r="R1433" s="264"/>
      <c r="S1433" s="264" t="str">
        <f>IF(E1433="","",IF(E1433="粘性土",1,CHOOSE(AJ$1161,AF$1155,AF$1156,AF$1157)))</f>
        <v/>
      </c>
      <c r="T1433" s="264"/>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row>
    <row r="1434" spans="1:40" s="174" customFormat="1" ht="15.75" hidden="1" customHeight="1">
      <c r="A1434" s="180" t="str">
        <f>A1433</f>
        <v>×</v>
      </c>
      <c r="B1434" s="165"/>
      <c r="C1434" s="265"/>
      <c r="D1434" s="266"/>
      <c r="E1434" s="266"/>
      <c r="F1434" s="266"/>
      <c r="G1434" s="266"/>
      <c r="H1434" s="231"/>
      <c r="I1434" s="231"/>
      <c r="J1434" s="231"/>
      <c r="K1434" s="264">
        <f t="shared" si="287"/>
        <v>1210.9499999999998</v>
      </c>
      <c r="L1434" s="264"/>
      <c r="M1434" s="264"/>
      <c r="N1434" s="486"/>
      <c r="O1434" s="263" t="str">
        <f>O1433</f>
        <v/>
      </c>
      <c r="P1434" s="264"/>
      <c r="Q1434" s="264" t="str">
        <f>Q1433</f>
        <v/>
      </c>
      <c r="R1434" s="264"/>
      <c r="S1434" s="264" t="str">
        <f>S1433</f>
        <v/>
      </c>
      <c r="T1434" s="264"/>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row>
    <row r="1435" spans="1:40" s="174" customFormat="1" ht="15.75" hidden="1" customHeight="1">
      <c r="A1435" s="180" t="str">
        <f>IF(H1435="","×","")</f>
        <v>×</v>
      </c>
      <c r="B1435" s="165"/>
      <c r="C1435" s="265" t="str">
        <f>IF(D1253="","",D1253)</f>
        <v/>
      </c>
      <c r="D1435" s="266"/>
      <c r="E1435" s="266" t="str">
        <f>IF(G1253="","",G1253)</f>
        <v/>
      </c>
      <c r="F1435" s="266"/>
      <c r="G1435" s="266"/>
      <c r="H1435" s="231" t="str">
        <f>IF(J1253="","",J1253)</f>
        <v/>
      </c>
      <c r="I1435" s="231"/>
      <c r="J1435" s="231"/>
      <c r="K1435" s="264">
        <f t="shared" si="287"/>
        <v>1210.9499999999998</v>
      </c>
      <c r="L1435" s="264"/>
      <c r="M1435" s="264"/>
      <c r="N1435" s="486"/>
      <c r="O1435" s="263" t="str">
        <f>IF(E1435="","",IF(E1435="粘性土",1,CHOOSE(AJ$1161,X$1155,X$1156,X$1157)))</f>
        <v/>
      </c>
      <c r="P1435" s="264"/>
      <c r="Q1435" s="264" t="str">
        <f>IF(E1435="","",IF(E1435="粘性土",1,CHOOSE(AJ$1161,AB$1155,AB$1156,AB$1157)))</f>
        <v/>
      </c>
      <c r="R1435" s="264"/>
      <c r="S1435" s="264" t="str">
        <f>IF(E1435="","",IF(E1435="粘性土",1,CHOOSE(AJ$1161,AF$1155,AF$1156,AF$1157)))</f>
        <v/>
      </c>
      <c r="T1435" s="264"/>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row>
    <row r="1436" spans="1:40" s="174" customFormat="1" ht="15.75" hidden="1" customHeight="1">
      <c r="A1436" s="180" t="str">
        <f>A1435</f>
        <v>×</v>
      </c>
      <c r="B1436" s="165"/>
      <c r="C1436" s="265"/>
      <c r="D1436" s="266"/>
      <c r="E1436" s="266"/>
      <c r="F1436" s="266"/>
      <c r="G1436" s="266"/>
      <c r="H1436" s="231"/>
      <c r="I1436" s="231"/>
      <c r="J1436" s="231"/>
      <c r="K1436" s="264">
        <f t="shared" si="287"/>
        <v>1210.9499999999998</v>
      </c>
      <c r="L1436" s="264"/>
      <c r="M1436" s="264"/>
      <c r="N1436" s="486"/>
      <c r="O1436" s="263" t="str">
        <f>O1435</f>
        <v/>
      </c>
      <c r="P1436" s="264"/>
      <c r="Q1436" s="264" t="str">
        <f>Q1435</f>
        <v/>
      </c>
      <c r="R1436" s="264"/>
      <c r="S1436" s="264" t="str">
        <f>S1435</f>
        <v/>
      </c>
      <c r="T1436" s="264"/>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row>
    <row r="1437" spans="1:40" s="174" customFormat="1" ht="15.75" hidden="1" customHeight="1">
      <c r="A1437" s="180" t="str">
        <f>IF(H1437="","×","")</f>
        <v>×</v>
      </c>
      <c r="B1437" s="165"/>
      <c r="C1437" s="265" t="str">
        <f>IF(D1255="","",D1255)</f>
        <v/>
      </c>
      <c r="D1437" s="266"/>
      <c r="E1437" s="266" t="str">
        <f>IF(G1255="","",G1255)</f>
        <v/>
      </c>
      <c r="F1437" s="266"/>
      <c r="G1437" s="266"/>
      <c r="H1437" s="231" t="str">
        <f>IF(J1255="","",J1255)</f>
        <v/>
      </c>
      <c r="I1437" s="231"/>
      <c r="J1437" s="231"/>
      <c r="K1437" s="264">
        <f t="shared" si="287"/>
        <v>1210.9499999999998</v>
      </c>
      <c r="L1437" s="264"/>
      <c r="M1437" s="264"/>
      <c r="N1437" s="486"/>
      <c r="O1437" s="263" t="str">
        <f>IF(E1437="","",IF(E1437="粘性土",1,CHOOSE(AJ$1161,X$1155,X$1156,X$1157)))</f>
        <v/>
      </c>
      <c r="P1437" s="264"/>
      <c r="Q1437" s="264" t="str">
        <f>IF(E1437="","",IF(E1437="粘性土",1,CHOOSE(AJ$1161,AB$1155,AB$1156,AB$1157)))</f>
        <v/>
      </c>
      <c r="R1437" s="264"/>
      <c r="S1437" s="264" t="str">
        <f>IF(E1437="","",IF(E1437="粘性土",1,CHOOSE(AJ$1161,AF$1155,AF$1156,AF$1157)))</f>
        <v/>
      </c>
      <c r="T1437" s="264"/>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row>
    <row r="1438" spans="1:40" s="174" customFormat="1" ht="15.75" hidden="1" customHeight="1">
      <c r="A1438" s="180" t="str">
        <f>A1437</f>
        <v>×</v>
      </c>
      <c r="B1438" s="165"/>
      <c r="C1438" s="269"/>
      <c r="D1438" s="270"/>
      <c r="E1438" s="270"/>
      <c r="F1438" s="270"/>
      <c r="G1438" s="270"/>
      <c r="H1438" s="252"/>
      <c r="I1438" s="252"/>
      <c r="J1438" s="252"/>
      <c r="K1438" s="347">
        <f t="shared" si="287"/>
        <v>1210.9499999999998</v>
      </c>
      <c r="L1438" s="347"/>
      <c r="M1438" s="347"/>
      <c r="N1438" s="549"/>
      <c r="O1438" s="500" t="str">
        <f>O1437</f>
        <v/>
      </c>
      <c r="P1438" s="347"/>
      <c r="Q1438" s="347" t="str">
        <f>Q1437</f>
        <v/>
      </c>
      <c r="R1438" s="347"/>
      <c r="S1438" s="347" t="str">
        <f>S1437</f>
        <v/>
      </c>
      <c r="T1438" s="347"/>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498</v>
      </c>
      <c r="AC1439" s="167" t="s">
        <v>26</v>
      </c>
      <c r="AD1439" s="439">
        <f>杭先端径</f>
        <v>1.5</v>
      </c>
      <c r="AE1439" s="439"/>
      <c r="AF1439" s="439"/>
      <c r="AG1439" s="62" t="s">
        <v>427</v>
      </c>
      <c r="AH1439" s="167" t="s">
        <v>154</v>
      </c>
      <c r="AI1439" s="66"/>
    </row>
    <row r="1440" spans="1:40" s="174" customFormat="1" ht="15.75" customHeight="1">
      <c r="B1440" s="165" t="s">
        <v>588</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42" t="s">
        <v>8</v>
      </c>
      <c r="D1443" s="543"/>
      <c r="E1443" s="543" t="s">
        <v>339</v>
      </c>
      <c r="F1443" s="543"/>
      <c r="G1443" s="543"/>
      <c r="H1443" s="544" t="s">
        <v>186</v>
      </c>
      <c r="I1443" s="544"/>
      <c r="J1443" s="544"/>
      <c r="K1443" s="543" t="s">
        <v>499</v>
      </c>
      <c r="L1443" s="543"/>
      <c r="M1443" s="543"/>
      <c r="N1443" s="546"/>
      <c r="O1443" s="473" t="s">
        <v>280</v>
      </c>
      <c r="P1443" s="226"/>
      <c r="Q1443" s="226"/>
      <c r="R1443" s="226"/>
      <c r="S1443" s="226"/>
      <c r="T1443" s="226"/>
      <c r="U1443" s="226" t="s">
        <v>493</v>
      </c>
      <c r="V1443" s="226"/>
      <c r="W1443" s="350"/>
      <c r="X1443" s="304" t="s">
        <v>545</v>
      </c>
      <c r="Y1443" s="226"/>
      <c r="Z1443" s="226"/>
      <c r="AA1443" s="226"/>
      <c r="AB1443" s="226"/>
      <c r="AC1443" s="226"/>
      <c r="AD1443" s="226"/>
      <c r="AE1443" s="226"/>
      <c r="AF1443" s="226"/>
      <c r="AG1443" s="226"/>
      <c r="AH1443" s="226"/>
      <c r="AI1443" s="344"/>
      <c r="AJ1443" s="53"/>
    </row>
    <row r="1444" spans="1:40" s="174" customFormat="1" ht="15.75" customHeight="1">
      <c r="C1444" s="476"/>
      <c r="D1444" s="477"/>
      <c r="E1444" s="477"/>
      <c r="F1444" s="477"/>
      <c r="G1444" s="477"/>
      <c r="H1444" s="545"/>
      <c r="I1444" s="545"/>
      <c r="J1444" s="545"/>
      <c r="K1444" s="477"/>
      <c r="L1444" s="477"/>
      <c r="M1444" s="477"/>
      <c r="N1444" s="482"/>
      <c r="O1444" s="553" t="s">
        <v>482</v>
      </c>
      <c r="P1444" s="252"/>
      <c r="Q1444" s="252" t="s">
        <v>483</v>
      </c>
      <c r="R1444" s="252"/>
      <c r="S1444" s="252" t="s">
        <v>484</v>
      </c>
      <c r="T1444" s="252"/>
      <c r="U1444" s="270"/>
      <c r="V1444" s="270"/>
      <c r="W1444" s="354"/>
      <c r="X1444" s="558" t="s">
        <v>482</v>
      </c>
      <c r="Y1444" s="252"/>
      <c r="Z1444" s="252"/>
      <c r="AA1444" s="252"/>
      <c r="AB1444" s="252" t="s">
        <v>483</v>
      </c>
      <c r="AC1444" s="252"/>
      <c r="AD1444" s="252"/>
      <c r="AE1444" s="252"/>
      <c r="AF1444" s="252" t="s">
        <v>484</v>
      </c>
      <c r="AG1444" s="252"/>
      <c r="AH1444" s="252"/>
      <c r="AI1444" s="533"/>
      <c r="AJ1444" s="55"/>
    </row>
    <row r="1445" spans="1:40" s="174" customFormat="1" ht="15.75" customHeight="1">
      <c r="A1445" s="180" t="str">
        <f>IF(H1445="","×","")</f>
        <v/>
      </c>
      <c r="B1445" s="165"/>
      <c r="C1445" s="304">
        <f>IF(D1227="","",D1227)</f>
        <v>2</v>
      </c>
      <c r="D1445" s="226"/>
      <c r="E1445" s="226" t="str">
        <f>IF(G1227="","",G1227)</f>
        <v>砂質土</v>
      </c>
      <c r="F1445" s="226"/>
      <c r="G1445" s="226"/>
      <c r="H1445" s="225">
        <f>IF(J1227="","",J1227)</f>
        <v>0.33000001311302185</v>
      </c>
      <c r="I1445" s="225"/>
      <c r="J1445" s="225"/>
      <c r="K1445" s="349">
        <f t="shared" ref="K1445:K1474" si="288">AF1227*AD$1475</f>
        <v>433.79999999999995</v>
      </c>
      <c r="L1445" s="349"/>
      <c r="M1445" s="349"/>
      <c r="N1445" s="547"/>
      <c r="O1445" s="387">
        <f>IF(E1445="","",IF(E1445="粘性土",1,CHOOSE(AK$1161,X$1158,X$1159)))</f>
        <v>1</v>
      </c>
      <c r="P1445" s="349"/>
      <c r="Q1445" s="349">
        <f>IF(E1445="","",IF(E1445="粘性土",1,CHOOSE(AK$1161,AB$1158,AB$1159)))</f>
        <v>0.8</v>
      </c>
      <c r="R1445" s="349"/>
      <c r="S1445" s="349">
        <f>IF(E1445="","",IF(E1445="粘性土",1,CHOOSE(AK$1161,AF$1158,AF$1159)))</f>
        <v>0.7</v>
      </c>
      <c r="T1445" s="349"/>
      <c r="U1445" s="571">
        <f>IF(E1445="","",IF(E1445="粘性土",1,AJ$1177))</f>
        <v>0.83899999999999997</v>
      </c>
      <c r="V1445" s="572"/>
      <c r="W1445" s="573"/>
      <c r="X1445" s="556">
        <f>IF(E1445="","",ROUND(K1445*O1445*U1445,1))</f>
        <v>364</v>
      </c>
      <c r="Y1445" s="557"/>
      <c r="Z1445" s="557"/>
      <c r="AA1445" s="557"/>
      <c r="AB1445" s="556">
        <f>IF(E1445="","",ROUND(K1445*Q1445*U1445,1))</f>
        <v>291.2</v>
      </c>
      <c r="AC1445" s="557"/>
      <c r="AD1445" s="557"/>
      <c r="AE1445" s="557"/>
      <c r="AF1445" s="556">
        <f>IF(E1445="","",ROUND(K1445*S1445*U1445,1))</f>
        <v>254.8</v>
      </c>
      <c r="AG1445" s="557"/>
      <c r="AH1445" s="557"/>
      <c r="AI1445" s="559"/>
      <c r="AJ1445" s="84"/>
    </row>
    <row r="1446" spans="1:40" s="174" customFormat="1" ht="15.75" customHeight="1">
      <c r="A1446" s="180" t="str">
        <f>A1445</f>
        <v/>
      </c>
      <c r="B1446" s="165"/>
      <c r="C1446" s="265"/>
      <c r="D1446" s="266"/>
      <c r="E1446" s="266"/>
      <c r="F1446" s="266"/>
      <c r="G1446" s="266"/>
      <c r="H1446" s="231"/>
      <c r="I1446" s="231"/>
      <c r="J1446" s="231"/>
      <c r="K1446" s="264">
        <f t="shared" si="288"/>
        <v>468</v>
      </c>
      <c r="L1446" s="264"/>
      <c r="M1446" s="264"/>
      <c r="N1446" s="486"/>
      <c r="O1446" s="263">
        <f>O1445</f>
        <v>1</v>
      </c>
      <c r="P1446" s="264"/>
      <c r="Q1446" s="264">
        <f>Q1445</f>
        <v>0.8</v>
      </c>
      <c r="R1446" s="264"/>
      <c r="S1446" s="264">
        <f>S1445</f>
        <v>0.7</v>
      </c>
      <c r="T1446" s="264"/>
      <c r="U1446" s="560">
        <f>U1445</f>
        <v>0.83899999999999997</v>
      </c>
      <c r="V1446" s="561"/>
      <c r="W1446" s="562"/>
      <c r="X1446" s="550">
        <f>IF(E1445="","",ROUND(K1446*O1446*U1446,1))</f>
        <v>392.7</v>
      </c>
      <c r="Y1446" s="551"/>
      <c r="Z1446" s="551"/>
      <c r="AA1446" s="551"/>
      <c r="AB1446" s="550">
        <f>IF(E1445="","",ROUND(K1446*Q1446*U1446,1))</f>
        <v>314.10000000000002</v>
      </c>
      <c r="AC1446" s="551"/>
      <c r="AD1446" s="551"/>
      <c r="AE1446" s="551"/>
      <c r="AF1446" s="550">
        <f>IF(E1445="","",ROUND(K1446*S1446*U1446,1))</f>
        <v>274.89999999999998</v>
      </c>
      <c r="AG1446" s="551"/>
      <c r="AH1446" s="551"/>
      <c r="AI1446" s="552"/>
      <c r="AJ1446" s="84"/>
    </row>
    <row r="1447" spans="1:40" s="174" customFormat="1" ht="15.75" customHeight="1">
      <c r="A1447" s="180" t="str">
        <f>IF(H1447="","×","")</f>
        <v/>
      </c>
      <c r="B1447" s="165"/>
      <c r="C1447" s="265">
        <f>IF(D1229="","",D1229)</f>
        <v>3</v>
      </c>
      <c r="D1447" s="266"/>
      <c r="E1447" s="266" t="str">
        <f>IF(G1229="","",G1229)</f>
        <v>粘性土</v>
      </c>
      <c r="F1447" s="266"/>
      <c r="G1447" s="266"/>
      <c r="H1447" s="231">
        <f>IF(J1229="","",J1229)</f>
        <v>1.5</v>
      </c>
      <c r="I1447" s="231"/>
      <c r="J1447" s="231"/>
      <c r="K1447" s="264">
        <f t="shared" si="288"/>
        <v>194.39999999999998</v>
      </c>
      <c r="L1447" s="264"/>
      <c r="M1447" s="264"/>
      <c r="N1447" s="486"/>
      <c r="O1447" s="263">
        <f>IF(E1447="","",IF(E1447="粘性土",1,CHOOSE(AK$1161,X$1158,X$1159)))</f>
        <v>1</v>
      </c>
      <c r="P1447" s="264"/>
      <c r="Q1447" s="264">
        <f>IF(E1447="","",IF(E1447="粘性土",1,CHOOSE(AK$1161,AB$1158,AB$1159)))</f>
        <v>1</v>
      </c>
      <c r="R1447" s="264"/>
      <c r="S1447" s="264">
        <f>IF(E1447="","",IF(E1447="粘性土",1,CHOOSE(AK$1161,AF$1158,AF$1159)))</f>
        <v>1</v>
      </c>
      <c r="T1447" s="264"/>
      <c r="U1447" s="560">
        <f>IF(E1447="","",IF(E1447="粘性土",1,AJ$1177))</f>
        <v>1</v>
      </c>
      <c r="V1447" s="561"/>
      <c r="W1447" s="562"/>
      <c r="X1447" s="550">
        <f>IF(E1447="","",ROUND(K1447*O1447*U1447,1))</f>
        <v>194.4</v>
      </c>
      <c r="Y1447" s="551"/>
      <c r="Z1447" s="551"/>
      <c r="AA1447" s="551"/>
      <c r="AB1447" s="550">
        <f>IF(E1447="","",ROUND(K1447*Q1447*U1447,1))</f>
        <v>194.4</v>
      </c>
      <c r="AC1447" s="551"/>
      <c r="AD1447" s="551"/>
      <c r="AE1447" s="551"/>
      <c r="AF1447" s="550">
        <f>IF(E1447="","",ROUND(K1447*S1447*U1447,1))</f>
        <v>194.4</v>
      </c>
      <c r="AG1447" s="551"/>
      <c r="AH1447" s="551"/>
      <c r="AI1447" s="552"/>
      <c r="AJ1447" s="84"/>
    </row>
    <row r="1448" spans="1:40" s="174" customFormat="1" ht="15.75" customHeight="1">
      <c r="A1448" s="180" t="str">
        <f>A1447</f>
        <v/>
      </c>
      <c r="B1448" s="165"/>
      <c r="C1448" s="265"/>
      <c r="D1448" s="266"/>
      <c r="E1448" s="266"/>
      <c r="F1448" s="266"/>
      <c r="G1448" s="266"/>
      <c r="H1448" s="231"/>
      <c r="I1448" s="231"/>
      <c r="J1448" s="231"/>
      <c r="K1448" s="264">
        <f t="shared" si="288"/>
        <v>194.39999999999998</v>
      </c>
      <c r="L1448" s="264"/>
      <c r="M1448" s="264"/>
      <c r="N1448" s="486"/>
      <c r="O1448" s="263">
        <f>O1447</f>
        <v>1</v>
      </c>
      <c r="P1448" s="264"/>
      <c r="Q1448" s="264">
        <f>Q1447</f>
        <v>1</v>
      </c>
      <c r="R1448" s="264"/>
      <c r="S1448" s="264">
        <f>S1447</f>
        <v>1</v>
      </c>
      <c r="T1448" s="264"/>
      <c r="U1448" s="560">
        <f>U1447</f>
        <v>1</v>
      </c>
      <c r="V1448" s="561"/>
      <c r="W1448" s="562"/>
      <c r="X1448" s="550">
        <f>IF(E1447="","",ROUND(K1448*O1448*U1448,1))</f>
        <v>194.4</v>
      </c>
      <c r="Y1448" s="551"/>
      <c r="Z1448" s="551"/>
      <c r="AA1448" s="551"/>
      <c r="AB1448" s="550">
        <f>IF(E1447="","",ROUND(K1448*Q1448*U1448,1))</f>
        <v>194.4</v>
      </c>
      <c r="AC1448" s="551"/>
      <c r="AD1448" s="551"/>
      <c r="AE1448" s="551"/>
      <c r="AF1448" s="550">
        <f>IF(E1447="","",ROUND(K1448*S1448*U1448,1))</f>
        <v>194.4</v>
      </c>
      <c r="AG1448" s="551"/>
      <c r="AH1448" s="551"/>
      <c r="AI1448" s="552"/>
      <c r="AJ1448" s="84"/>
    </row>
    <row r="1449" spans="1:40" s="174" customFormat="1" ht="15.75" customHeight="1">
      <c r="A1449" s="180" t="str">
        <f>IF(H1449="","×","")</f>
        <v/>
      </c>
      <c r="B1449" s="165"/>
      <c r="C1449" s="265">
        <f>IF(D1231="","",D1231)</f>
        <v>4</v>
      </c>
      <c r="D1449" s="266"/>
      <c r="E1449" s="266" t="str">
        <f>IF(G1231="","",G1231)</f>
        <v>粘性土</v>
      </c>
      <c r="F1449" s="266"/>
      <c r="G1449" s="266"/>
      <c r="H1449" s="231">
        <f>IF(J1231="","",J1231)</f>
        <v>6.5500001907348633</v>
      </c>
      <c r="I1449" s="231"/>
      <c r="J1449" s="231"/>
      <c r="K1449" s="264">
        <f t="shared" si="288"/>
        <v>437.40000000000003</v>
      </c>
      <c r="L1449" s="264"/>
      <c r="M1449" s="264"/>
      <c r="N1449" s="486"/>
      <c r="O1449" s="263">
        <f>IF(E1449="","",IF(E1449="粘性土",1,CHOOSE(AK$1161,X$1158,X$1159)))</f>
        <v>1</v>
      </c>
      <c r="P1449" s="264"/>
      <c r="Q1449" s="264">
        <f>IF(E1449="","",IF(E1449="粘性土",1,CHOOSE(AK$1161,AB$1158,AB$1159)))</f>
        <v>1</v>
      </c>
      <c r="R1449" s="264"/>
      <c r="S1449" s="264">
        <f>IF(E1449="","",IF(E1449="粘性土",1,CHOOSE(AK$1161,AF$1158,AF$1159)))</f>
        <v>1</v>
      </c>
      <c r="T1449" s="264"/>
      <c r="U1449" s="560">
        <f>IF(E1449="","",IF(E1449="粘性土",1,AJ$1177))</f>
        <v>1</v>
      </c>
      <c r="V1449" s="561"/>
      <c r="W1449" s="562"/>
      <c r="X1449" s="550">
        <f>IF(E1449="","",ROUND(K1449*O1449*U1449,1))</f>
        <v>437.4</v>
      </c>
      <c r="Y1449" s="551"/>
      <c r="Z1449" s="551"/>
      <c r="AA1449" s="551"/>
      <c r="AB1449" s="550">
        <f>IF(E1449="","",ROUND(K1449*Q1449*U1449,1))</f>
        <v>437.4</v>
      </c>
      <c r="AC1449" s="551"/>
      <c r="AD1449" s="551"/>
      <c r="AE1449" s="551"/>
      <c r="AF1449" s="550">
        <f>IF(E1449="","",ROUND(K1449*S1449*U1449,1))</f>
        <v>437.4</v>
      </c>
      <c r="AG1449" s="551"/>
      <c r="AH1449" s="551"/>
      <c r="AI1449" s="552"/>
      <c r="AJ1449" s="84"/>
    </row>
    <row r="1450" spans="1:40" s="174" customFormat="1" ht="15.75" customHeight="1">
      <c r="A1450" s="180" t="str">
        <f>A1449</f>
        <v/>
      </c>
      <c r="B1450" s="165"/>
      <c r="C1450" s="265"/>
      <c r="D1450" s="266"/>
      <c r="E1450" s="266"/>
      <c r="F1450" s="266"/>
      <c r="G1450" s="266"/>
      <c r="H1450" s="231"/>
      <c r="I1450" s="231"/>
      <c r="J1450" s="231"/>
      <c r="K1450" s="264">
        <f t="shared" si="288"/>
        <v>437.40000000000003</v>
      </c>
      <c r="L1450" s="264"/>
      <c r="M1450" s="264"/>
      <c r="N1450" s="486"/>
      <c r="O1450" s="263">
        <f t="shared" ref="O1450" si="289">O1449</f>
        <v>1</v>
      </c>
      <c r="P1450" s="264"/>
      <c r="Q1450" s="264">
        <f t="shared" ref="Q1450" si="290">Q1449</f>
        <v>1</v>
      </c>
      <c r="R1450" s="264"/>
      <c r="S1450" s="264">
        <f t="shared" ref="S1450" si="291">S1449</f>
        <v>1</v>
      </c>
      <c r="T1450" s="264"/>
      <c r="U1450" s="560">
        <f>U1449</f>
        <v>1</v>
      </c>
      <c r="V1450" s="561"/>
      <c r="W1450" s="562"/>
      <c r="X1450" s="550">
        <f>IF(E1449="","",ROUND(K1450*O1450*U1450,1))</f>
        <v>437.4</v>
      </c>
      <c r="Y1450" s="551"/>
      <c r="Z1450" s="551"/>
      <c r="AA1450" s="551"/>
      <c r="AB1450" s="550">
        <f>IF(E1449="","",ROUND(K1450*Q1450*U1450,1))</f>
        <v>437.4</v>
      </c>
      <c r="AC1450" s="551"/>
      <c r="AD1450" s="551"/>
      <c r="AE1450" s="551"/>
      <c r="AF1450" s="550">
        <f>IF(E1449="","",ROUND(K1450*S1450*U1450,1))</f>
        <v>437.4</v>
      </c>
      <c r="AG1450" s="551"/>
      <c r="AH1450" s="551"/>
      <c r="AI1450" s="552"/>
      <c r="AJ1450" s="84"/>
    </row>
    <row r="1451" spans="1:40" s="174" customFormat="1" ht="15.75" customHeight="1">
      <c r="A1451" s="180" t="str">
        <f>IF(H1451="","×","")</f>
        <v/>
      </c>
      <c r="B1451" s="165"/>
      <c r="C1451" s="265">
        <f>IF(D1233="","",D1233)</f>
        <v>5</v>
      </c>
      <c r="D1451" s="266"/>
      <c r="E1451" s="266" t="str">
        <f>IF(G1233="","",G1233)</f>
        <v>粘性土</v>
      </c>
      <c r="F1451" s="266"/>
      <c r="G1451" s="266"/>
      <c r="H1451" s="231">
        <f>IF(J1233="","",J1233)</f>
        <v>3.4500000476837158</v>
      </c>
      <c r="I1451" s="231"/>
      <c r="J1451" s="231"/>
      <c r="K1451" s="264">
        <f t="shared" si="288"/>
        <v>716.84999999999991</v>
      </c>
      <c r="L1451" s="264"/>
      <c r="M1451" s="264"/>
      <c r="N1451" s="486"/>
      <c r="O1451" s="263">
        <f>IF(E1451="","",IF(E1451="粘性土",1,CHOOSE(AK$1161,X$1158,X$1159)))</f>
        <v>1</v>
      </c>
      <c r="P1451" s="264"/>
      <c r="Q1451" s="264">
        <f>IF(E1451="","",IF(E1451="粘性土",1,CHOOSE(AK$1161,AB$1158,AB$1159)))</f>
        <v>1</v>
      </c>
      <c r="R1451" s="264"/>
      <c r="S1451" s="264">
        <f>IF(E1451="","",IF(E1451="粘性土",1,CHOOSE(AK$1161,AF$1158,AF$1159)))</f>
        <v>1</v>
      </c>
      <c r="T1451" s="264"/>
      <c r="U1451" s="560">
        <f>IF(E1451="","",IF(E1451="粘性土",1,AJ$1177))</f>
        <v>1</v>
      </c>
      <c r="V1451" s="561"/>
      <c r="W1451" s="562"/>
      <c r="X1451" s="550">
        <f>IF(E1451="","",ROUND(K1451*O1451*U1451,1))</f>
        <v>716.9</v>
      </c>
      <c r="Y1451" s="551"/>
      <c r="Z1451" s="551"/>
      <c r="AA1451" s="551"/>
      <c r="AB1451" s="550">
        <f>IF(E1451="","",ROUND(K1451*Q1451*U1451,1))</f>
        <v>716.9</v>
      </c>
      <c r="AC1451" s="551"/>
      <c r="AD1451" s="551"/>
      <c r="AE1451" s="551"/>
      <c r="AF1451" s="550">
        <f>IF(E1451="","",ROUND(K1451*S1451*U1451,1))</f>
        <v>716.9</v>
      </c>
      <c r="AG1451" s="551"/>
      <c r="AH1451" s="551"/>
      <c r="AI1451" s="552"/>
      <c r="AJ1451" s="84"/>
    </row>
    <row r="1452" spans="1:40" s="174" customFormat="1" ht="15.75" customHeight="1">
      <c r="A1452" s="180" t="str">
        <f>A1451</f>
        <v/>
      </c>
      <c r="B1452" s="165"/>
      <c r="C1452" s="265"/>
      <c r="D1452" s="266"/>
      <c r="E1452" s="266"/>
      <c r="F1452" s="266"/>
      <c r="G1452" s="266"/>
      <c r="H1452" s="231"/>
      <c r="I1452" s="231"/>
      <c r="J1452" s="231"/>
      <c r="K1452" s="264">
        <f t="shared" si="288"/>
        <v>716.84999999999991</v>
      </c>
      <c r="L1452" s="264"/>
      <c r="M1452" s="264"/>
      <c r="N1452" s="486"/>
      <c r="O1452" s="263">
        <f t="shared" ref="O1452" si="292">O1451</f>
        <v>1</v>
      </c>
      <c r="P1452" s="264"/>
      <c r="Q1452" s="264">
        <f t="shared" ref="Q1452" si="293">Q1451</f>
        <v>1</v>
      </c>
      <c r="R1452" s="264"/>
      <c r="S1452" s="264">
        <f t="shared" ref="S1452" si="294">S1451</f>
        <v>1</v>
      </c>
      <c r="T1452" s="264"/>
      <c r="U1452" s="560">
        <f>U1451</f>
        <v>1</v>
      </c>
      <c r="V1452" s="561"/>
      <c r="W1452" s="562"/>
      <c r="X1452" s="550">
        <f>IF(E1451="","",ROUND(K1452*O1452*U1452,1))</f>
        <v>716.9</v>
      </c>
      <c r="Y1452" s="551"/>
      <c r="Z1452" s="551"/>
      <c r="AA1452" s="551"/>
      <c r="AB1452" s="550">
        <f>IF(E1451="","",ROUND(K1452*Q1452*U1452,1))</f>
        <v>716.9</v>
      </c>
      <c r="AC1452" s="551"/>
      <c r="AD1452" s="551"/>
      <c r="AE1452" s="551"/>
      <c r="AF1452" s="550">
        <f>IF(E1451="","",ROUND(K1452*S1452*U1452,1))</f>
        <v>716.9</v>
      </c>
      <c r="AG1452" s="551"/>
      <c r="AH1452" s="551"/>
      <c r="AI1452" s="552"/>
      <c r="AJ1452" s="84"/>
    </row>
    <row r="1453" spans="1:40" s="174" customFormat="1" ht="15.75" customHeight="1">
      <c r="A1453" s="180" t="str">
        <f>IF(H1453="","×","")</f>
        <v/>
      </c>
      <c r="B1453" s="165"/>
      <c r="C1453" s="265">
        <f>IF(D1235="","",D1235)</f>
        <v>6</v>
      </c>
      <c r="D1453" s="266"/>
      <c r="E1453" s="266" t="str">
        <f>IF(G1235="","",G1235)</f>
        <v>粘性土</v>
      </c>
      <c r="F1453" s="266"/>
      <c r="G1453" s="266"/>
      <c r="H1453" s="231">
        <f>IF(J1235="","",J1235)</f>
        <v>2.3499999046325684</v>
      </c>
      <c r="I1453" s="231"/>
      <c r="J1453" s="231"/>
      <c r="K1453" s="264">
        <f t="shared" si="288"/>
        <v>1165.0500000000002</v>
      </c>
      <c r="L1453" s="264"/>
      <c r="M1453" s="264"/>
      <c r="N1453" s="486"/>
      <c r="O1453" s="263">
        <f>IF(E1453="","",IF(E1453="粘性土",1,CHOOSE(AK$1161,X$1158,X$1159)))</f>
        <v>1</v>
      </c>
      <c r="P1453" s="264"/>
      <c r="Q1453" s="264">
        <f>IF(E1453="","",IF(E1453="粘性土",1,CHOOSE(AK$1161,AB$1158,AB$1159)))</f>
        <v>1</v>
      </c>
      <c r="R1453" s="264"/>
      <c r="S1453" s="264">
        <f>IF(E1453="","",IF(E1453="粘性土",1,CHOOSE(AK$1161,AF$1158,AF$1159)))</f>
        <v>1</v>
      </c>
      <c r="T1453" s="264"/>
      <c r="U1453" s="560">
        <f>IF(E1453="","",IF(E1453="粘性土",1,AJ$1177))</f>
        <v>1</v>
      </c>
      <c r="V1453" s="561"/>
      <c r="W1453" s="562"/>
      <c r="X1453" s="550">
        <f>IF(E1453="","",ROUND(K1453*O1453*U1453,1))</f>
        <v>1165.0999999999999</v>
      </c>
      <c r="Y1453" s="551"/>
      <c r="Z1453" s="551"/>
      <c r="AA1453" s="551"/>
      <c r="AB1453" s="550">
        <f>IF(E1453="","",ROUND(K1453*Q1453*U1453,1))</f>
        <v>1165.0999999999999</v>
      </c>
      <c r="AC1453" s="551"/>
      <c r="AD1453" s="551"/>
      <c r="AE1453" s="551"/>
      <c r="AF1453" s="550">
        <f>IF(E1453="","",ROUND(K1453*S1453*U1453,1))</f>
        <v>1165.0999999999999</v>
      </c>
      <c r="AG1453" s="551"/>
      <c r="AH1453" s="551"/>
      <c r="AI1453" s="552"/>
      <c r="AJ1453" s="84"/>
    </row>
    <row r="1454" spans="1:40" s="174" customFormat="1" ht="15.75" customHeight="1">
      <c r="A1454" s="180" t="str">
        <f>A1453</f>
        <v/>
      </c>
      <c r="B1454" s="165"/>
      <c r="C1454" s="265"/>
      <c r="D1454" s="266"/>
      <c r="E1454" s="266"/>
      <c r="F1454" s="266"/>
      <c r="G1454" s="266"/>
      <c r="H1454" s="231"/>
      <c r="I1454" s="231"/>
      <c r="J1454" s="231"/>
      <c r="K1454" s="264">
        <f t="shared" si="288"/>
        <v>1165.0500000000002</v>
      </c>
      <c r="L1454" s="264"/>
      <c r="M1454" s="264"/>
      <c r="N1454" s="486"/>
      <c r="O1454" s="263">
        <f t="shared" ref="O1454" si="295">O1453</f>
        <v>1</v>
      </c>
      <c r="P1454" s="264"/>
      <c r="Q1454" s="264">
        <f t="shared" ref="Q1454" si="296">Q1453</f>
        <v>1</v>
      </c>
      <c r="R1454" s="264"/>
      <c r="S1454" s="264">
        <f t="shared" ref="S1454" si="297">S1453</f>
        <v>1</v>
      </c>
      <c r="T1454" s="264"/>
      <c r="U1454" s="560">
        <f>U1453</f>
        <v>1</v>
      </c>
      <c r="V1454" s="561"/>
      <c r="W1454" s="562"/>
      <c r="X1454" s="550">
        <f>IF(E1453="","",ROUND(K1454*O1454*U1454,1))</f>
        <v>1165.0999999999999</v>
      </c>
      <c r="Y1454" s="551"/>
      <c r="Z1454" s="551"/>
      <c r="AA1454" s="551"/>
      <c r="AB1454" s="550">
        <f>IF(E1453="","",ROUND(K1454*Q1454*U1454,1))</f>
        <v>1165.0999999999999</v>
      </c>
      <c r="AC1454" s="551"/>
      <c r="AD1454" s="551"/>
      <c r="AE1454" s="551"/>
      <c r="AF1454" s="550">
        <f>IF(E1453="","",ROUND(K1454*S1454*U1454,1))</f>
        <v>1165.0999999999999</v>
      </c>
      <c r="AG1454" s="551"/>
      <c r="AH1454" s="551"/>
      <c r="AI1454" s="552"/>
      <c r="AJ1454" s="84"/>
    </row>
    <row r="1455" spans="1:40" s="174" customFormat="1" ht="15.75" customHeight="1">
      <c r="A1455" s="180" t="str">
        <f>IF(H1455="","×","")</f>
        <v/>
      </c>
      <c r="B1455" s="165"/>
      <c r="C1455" s="265">
        <f>IF(D1237="","",D1237)</f>
        <v>7</v>
      </c>
      <c r="D1455" s="266"/>
      <c r="E1455" s="266" t="str">
        <f>IF(G1237="","",G1237)</f>
        <v>砂質土</v>
      </c>
      <c r="F1455" s="266"/>
      <c r="G1455" s="266"/>
      <c r="H1455" s="231">
        <f>IF(J1237="","",J1237)</f>
        <v>8.6000003814697266</v>
      </c>
      <c r="I1455" s="231"/>
      <c r="J1455" s="231"/>
      <c r="K1455" s="264">
        <f t="shared" si="288"/>
        <v>1897.0500000000002</v>
      </c>
      <c r="L1455" s="264"/>
      <c r="M1455" s="264"/>
      <c r="N1455" s="486"/>
      <c r="O1455" s="263">
        <f>IF(E1455="","",IF(E1455="粘性土",1,CHOOSE(AK$1161,X$1158,X$1159)))</f>
        <v>1</v>
      </c>
      <c r="P1455" s="264"/>
      <c r="Q1455" s="264">
        <f>IF(E1455="","",IF(E1455="粘性土",1,CHOOSE(AK$1161,AB$1158,AB$1159)))</f>
        <v>0.8</v>
      </c>
      <c r="R1455" s="264"/>
      <c r="S1455" s="264">
        <f>IF(E1455="","",IF(E1455="粘性土",1,CHOOSE(AK$1161,AF$1158,AF$1159)))</f>
        <v>0.7</v>
      </c>
      <c r="T1455" s="264"/>
      <c r="U1455" s="560">
        <f>IF(E1455="","",IF(E1455="粘性土",1,AJ$1177))</f>
        <v>0.83899999999999997</v>
      </c>
      <c r="V1455" s="561"/>
      <c r="W1455" s="562"/>
      <c r="X1455" s="550">
        <f>IF(E1455="","",ROUND(K1455*O1455*U1455,1))</f>
        <v>1591.6</v>
      </c>
      <c r="Y1455" s="551"/>
      <c r="Z1455" s="551"/>
      <c r="AA1455" s="551"/>
      <c r="AB1455" s="550">
        <f>IF(E1455="","",ROUND(K1455*Q1455*U1455,1))</f>
        <v>1273.3</v>
      </c>
      <c r="AC1455" s="551"/>
      <c r="AD1455" s="551"/>
      <c r="AE1455" s="551"/>
      <c r="AF1455" s="550">
        <f>IF(E1455="","",ROUND(K1455*S1455*U1455,1))</f>
        <v>1114.0999999999999</v>
      </c>
      <c r="AG1455" s="551"/>
      <c r="AH1455" s="551"/>
      <c r="AI1455" s="552"/>
      <c r="AJ1455" s="84"/>
    </row>
    <row r="1456" spans="1:40" s="174" customFormat="1" ht="15.75" customHeight="1">
      <c r="A1456" s="180" t="str">
        <f>A1455</f>
        <v/>
      </c>
      <c r="B1456" s="165"/>
      <c r="C1456" s="265"/>
      <c r="D1456" s="266"/>
      <c r="E1456" s="266"/>
      <c r="F1456" s="266"/>
      <c r="G1456" s="266"/>
      <c r="H1456" s="231"/>
      <c r="I1456" s="231"/>
      <c r="J1456" s="231"/>
      <c r="K1456" s="264">
        <f t="shared" si="288"/>
        <v>2992.2</v>
      </c>
      <c r="L1456" s="264"/>
      <c r="M1456" s="264"/>
      <c r="N1456" s="486"/>
      <c r="O1456" s="263">
        <f>O1455</f>
        <v>1</v>
      </c>
      <c r="P1456" s="264"/>
      <c r="Q1456" s="264">
        <f>Q1455</f>
        <v>0.8</v>
      </c>
      <c r="R1456" s="264"/>
      <c r="S1456" s="264">
        <f>S1455</f>
        <v>0.7</v>
      </c>
      <c r="T1456" s="264"/>
      <c r="U1456" s="560">
        <f>U1455</f>
        <v>0.83899999999999997</v>
      </c>
      <c r="V1456" s="561"/>
      <c r="W1456" s="562"/>
      <c r="X1456" s="550">
        <f>IF(E1455="","",ROUND(K1456*O1456*U1456,1))</f>
        <v>2510.5</v>
      </c>
      <c r="Y1456" s="551"/>
      <c r="Z1456" s="551"/>
      <c r="AA1456" s="551"/>
      <c r="AB1456" s="550">
        <f>IF(E1455="","",ROUND(K1456*Q1456*U1456,1))</f>
        <v>2008.4</v>
      </c>
      <c r="AC1456" s="551"/>
      <c r="AD1456" s="551"/>
      <c r="AE1456" s="551"/>
      <c r="AF1456" s="550">
        <f>IF(E1455="","",ROUND(K1456*S1456*U1456,1))</f>
        <v>1757.3</v>
      </c>
      <c r="AG1456" s="551"/>
      <c r="AH1456" s="551"/>
      <c r="AI1456" s="552"/>
      <c r="AJ1456" s="84"/>
    </row>
    <row r="1457" spans="1:36" s="174" customFormat="1" ht="15.75" customHeight="1">
      <c r="A1457" s="180" t="str">
        <f>IF(H1457="","×","")</f>
        <v/>
      </c>
      <c r="B1457" s="165"/>
      <c r="C1457" s="265">
        <f>IF(D1239="","",D1239)</f>
        <v>8</v>
      </c>
      <c r="D1457" s="266"/>
      <c r="E1457" s="266" t="str">
        <f>IF(G1239="","",G1239)</f>
        <v>粘性土</v>
      </c>
      <c r="F1457" s="266"/>
      <c r="G1457" s="266"/>
      <c r="H1457" s="231">
        <f>IF(J1239="","",J1239)</f>
        <v>2.2000000476837158</v>
      </c>
      <c r="I1457" s="231"/>
      <c r="J1457" s="231"/>
      <c r="K1457" s="264">
        <f t="shared" si="288"/>
        <v>1143.4499999999998</v>
      </c>
      <c r="L1457" s="264"/>
      <c r="M1457" s="264"/>
      <c r="N1457" s="486"/>
      <c r="O1457" s="263">
        <f>IF(E1457="","",IF(E1457="粘性土",1,CHOOSE(AK$1161,X$1158,X$1159)))</f>
        <v>1</v>
      </c>
      <c r="P1457" s="264"/>
      <c r="Q1457" s="264">
        <f>IF(E1457="","",IF(E1457="粘性土",1,CHOOSE(AK$1161,AB$1158,AB$1159)))</f>
        <v>1</v>
      </c>
      <c r="R1457" s="264"/>
      <c r="S1457" s="264">
        <f>IF(E1457="","",IF(E1457="粘性土",1,CHOOSE(AK$1161,AF$1158,AF$1159)))</f>
        <v>1</v>
      </c>
      <c r="T1457" s="264"/>
      <c r="U1457" s="560">
        <f>IF(E1457="","",IF(E1457="粘性土",1,AJ$1177))</f>
        <v>1</v>
      </c>
      <c r="V1457" s="561"/>
      <c r="W1457" s="562"/>
      <c r="X1457" s="550">
        <f>IF(E1457="","",ROUND(K1457*O1457*U1457,1))</f>
        <v>1143.5</v>
      </c>
      <c r="Y1457" s="551"/>
      <c r="Z1457" s="551"/>
      <c r="AA1457" s="551"/>
      <c r="AB1457" s="550">
        <f>IF(E1457="","",ROUND(K1457*Q1457*U1457,1))</f>
        <v>1143.5</v>
      </c>
      <c r="AC1457" s="551"/>
      <c r="AD1457" s="551"/>
      <c r="AE1457" s="551"/>
      <c r="AF1457" s="550">
        <f>IF(E1457="","",ROUND(K1457*S1457*U1457,1))</f>
        <v>1143.5</v>
      </c>
      <c r="AG1457" s="551"/>
      <c r="AH1457" s="551"/>
      <c r="AI1457" s="552"/>
      <c r="AJ1457" s="84"/>
    </row>
    <row r="1458" spans="1:36" s="174" customFormat="1" ht="15.75" customHeight="1">
      <c r="A1458" s="180" t="str">
        <f>A1457</f>
        <v/>
      </c>
      <c r="B1458" s="165"/>
      <c r="C1458" s="265"/>
      <c r="D1458" s="266"/>
      <c r="E1458" s="266"/>
      <c r="F1458" s="266"/>
      <c r="G1458" s="266"/>
      <c r="H1458" s="231"/>
      <c r="I1458" s="231"/>
      <c r="J1458" s="231"/>
      <c r="K1458" s="264">
        <f t="shared" si="288"/>
        <v>1143.4499999999998</v>
      </c>
      <c r="L1458" s="264"/>
      <c r="M1458" s="264"/>
      <c r="N1458" s="486"/>
      <c r="O1458" s="263">
        <f>O1457</f>
        <v>1</v>
      </c>
      <c r="P1458" s="264"/>
      <c r="Q1458" s="264">
        <f>Q1457</f>
        <v>1</v>
      </c>
      <c r="R1458" s="264"/>
      <c r="S1458" s="264">
        <f>S1457</f>
        <v>1</v>
      </c>
      <c r="T1458" s="264"/>
      <c r="U1458" s="560">
        <f>U1457</f>
        <v>1</v>
      </c>
      <c r="V1458" s="561"/>
      <c r="W1458" s="562"/>
      <c r="X1458" s="550">
        <f>IF(E1457="","",ROUND(K1458*O1458*U1458,1))</f>
        <v>1143.5</v>
      </c>
      <c r="Y1458" s="551"/>
      <c r="Z1458" s="551"/>
      <c r="AA1458" s="551"/>
      <c r="AB1458" s="550">
        <f>IF(E1457="","",ROUND(K1458*Q1458*U1458,1))</f>
        <v>1143.5</v>
      </c>
      <c r="AC1458" s="551"/>
      <c r="AD1458" s="551"/>
      <c r="AE1458" s="551"/>
      <c r="AF1458" s="550">
        <f>IF(E1457="","",ROUND(K1458*S1458*U1458,1))</f>
        <v>1143.5</v>
      </c>
      <c r="AG1458" s="551"/>
      <c r="AH1458" s="551"/>
      <c r="AI1458" s="552"/>
      <c r="AJ1458" s="84"/>
    </row>
    <row r="1459" spans="1:36" s="174" customFormat="1" ht="15.75" customHeight="1">
      <c r="A1459" s="180" t="str">
        <f>IF(H1459="","×","")</f>
        <v/>
      </c>
      <c r="B1459" s="165"/>
      <c r="C1459" s="265">
        <f>IF(D1241="","",D1241)</f>
        <v>9</v>
      </c>
      <c r="D1459" s="266"/>
      <c r="E1459" s="266" t="str">
        <f>IF(G1241="","",G1241)</f>
        <v>砂質土</v>
      </c>
      <c r="F1459" s="266"/>
      <c r="G1459" s="266"/>
      <c r="H1459" s="231">
        <f>IF(J1241="","",J1241)</f>
        <v>1.5</v>
      </c>
      <c r="I1459" s="231"/>
      <c r="J1459" s="231"/>
      <c r="K1459" s="264">
        <f t="shared" si="288"/>
        <v>2828.25</v>
      </c>
      <c r="L1459" s="264"/>
      <c r="M1459" s="264"/>
      <c r="N1459" s="486"/>
      <c r="O1459" s="263">
        <f>IF(E1459="","",IF(E1459="粘性土",1,CHOOSE(AK$1161,X$1158,X$1159)))</f>
        <v>1</v>
      </c>
      <c r="P1459" s="264"/>
      <c r="Q1459" s="264">
        <f>IF(E1459="","",IF(E1459="粘性土",1,CHOOSE(AK$1161,AB$1158,AB$1159)))</f>
        <v>0.8</v>
      </c>
      <c r="R1459" s="264"/>
      <c r="S1459" s="264">
        <f>IF(E1459="","",IF(E1459="粘性土",1,CHOOSE(AK$1161,AF$1158,AF$1159)))</f>
        <v>0.7</v>
      </c>
      <c r="T1459" s="264"/>
      <c r="U1459" s="560">
        <f>IF(E1459="","",IF(E1459="粘性土",1,AJ$1177))</f>
        <v>0.83899999999999997</v>
      </c>
      <c r="V1459" s="561"/>
      <c r="W1459" s="562"/>
      <c r="X1459" s="550">
        <f>IF(E1459="","",ROUND(K1459*O1459*U1459,1))</f>
        <v>2372.9</v>
      </c>
      <c r="Y1459" s="551"/>
      <c r="Z1459" s="551"/>
      <c r="AA1459" s="551"/>
      <c r="AB1459" s="550">
        <f>IF(E1459="","",ROUND(K1459*Q1459*U1459,1))</f>
        <v>1898.3</v>
      </c>
      <c r="AC1459" s="551"/>
      <c r="AD1459" s="551"/>
      <c r="AE1459" s="551"/>
      <c r="AF1459" s="550">
        <f>IF(E1459="","",ROUND(K1459*S1459*U1459,1))</f>
        <v>1661</v>
      </c>
      <c r="AG1459" s="551"/>
      <c r="AH1459" s="551"/>
      <c r="AI1459" s="552"/>
      <c r="AJ1459" s="84"/>
    </row>
    <row r="1460" spans="1:36" s="174" customFormat="1" ht="15.75" customHeight="1">
      <c r="A1460" s="180" t="str">
        <f>A1459</f>
        <v/>
      </c>
      <c r="B1460" s="165"/>
      <c r="C1460" s="265"/>
      <c r="D1460" s="266"/>
      <c r="E1460" s="266"/>
      <c r="F1460" s="266"/>
      <c r="G1460" s="266"/>
      <c r="H1460" s="231"/>
      <c r="I1460" s="231"/>
      <c r="J1460" s="231"/>
      <c r="K1460" s="264">
        <f t="shared" si="288"/>
        <v>2997</v>
      </c>
      <c r="L1460" s="264"/>
      <c r="M1460" s="264"/>
      <c r="N1460" s="486"/>
      <c r="O1460" s="263">
        <f t="shared" ref="O1460" si="298">O1459</f>
        <v>1</v>
      </c>
      <c r="P1460" s="264"/>
      <c r="Q1460" s="264">
        <f t="shared" ref="Q1460" si="299">Q1459</f>
        <v>0.8</v>
      </c>
      <c r="R1460" s="264"/>
      <c r="S1460" s="264">
        <f t="shared" ref="S1460" si="300">S1459</f>
        <v>0.7</v>
      </c>
      <c r="T1460" s="264"/>
      <c r="U1460" s="560">
        <f>U1459</f>
        <v>0.83899999999999997</v>
      </c>
      <c r="V1460" s="561"/>
      <c r="W1460" s="562"/>
      <c r="X1460" s="550">
        <f>IF(E1459="","",ROUND(K1460*O1460*U1460,1))</f>
        <v>2514.5</v>
      </c>
      <c r="Y1460" s="551"/>
      <c r="Z1460" s="551"/>
      <c r="AA1460" s="551"/>
      <c r="AB1460" s="550">
        <f>IF(E1459="","",ROUND(K1460*Q1460*U1460,1))</f>
        <v>2011.6</v>
      </c>
      <c r="AC1460" s="551"/>
      <c r="AD1460" s="551"/>
      <c r="AE1460" s="551"/>
      <c r="AF1460" s="550">
        <f>IF(E1459="","",ROUND(K1460*S1460*U1460,1))</f>
        <v>1760.1</v>
      </c>
      <c r="AG1460" s="551"/>
      <c r="AH1460" s="551"/>
      <c r="AI1460" s="552"/>
      <c r="AJ1460" s="84"/>
    </row>
    <row r="1461" spans="1:36" s="174" customFormat="1" ht="15.75" customHeight="1">
      <c r="A1461" s="180" t="str">
        <f>IF(H1461="","×","")</f>
        <v/>
      </c>
      <c r="B1461" s="165"/>
      <c r="C1461" s="265">
        <f>IF(D1243="","",D1243)</f>
        <v>10</v>
      </c>
      <c r="D1461" s="266"/>
      <c r="E1461" s="266" t="str">
        <f>IF(G1243="","",G1243)</f>
        <v>粘性土</v>
      </c>
      <c r="F1461" s="266"/>
      <c r="G1461" s="266"/>
      <c r="H1461" s="231">
        <f>IF(J1243="","",J1243)</f>
        <v>3.8499999046325684</v>
      </c>
      <c r="I1461" s="231"/>
      <c r="J1461" s="231"/>
      <c r="K1461" s="264">
        <f t="shared" si="288"/>
        <v>1159.6500000000001</v>
      </c>
      <c r="L1461" s="264"/>
      <c r="M1461" s="264"/>
      <c r="N1461" s="486"/>
      <c r="O1461" s="263">
        <f>IF(E1461="","",IF(E1461="粘性土",1,CHOOSE(AK$1161,X$1158,X$1159)))</f>
        <v>1</v>
      </c>
      <c r="P1461" s="264"/>
      <c r="Q1461" s="264">
        <f>IF(E1461="","",IF(E1461="粘性土",1,CHOOSE(AK$1161,AB$1158,AB$1159)))</f>
        <v>1</v>
      </c>
      <c r="R1461" s="264"/>
      <c r="S1461" s="264">
        <f>IF(E1461="","",IF(E1461="粘性土",1,CHOOSE(AK$1161,AF$1158,AF$1159)))</f>
        <v>1</v>
      </c>
      <c r="T1461" s="264"/>
      <c r="U1461" s="560">
        <f>IF(E1461="","",IF(E1461="粘性土",1,AJ$1177))</f>
        <v>1</v>
      </c>
      <c r="V1461" s="561"/>
      <c r="W1461" s="562"/>
      <c r="X1461" s="550">
        <f>IF(E1461="","",ROUND(K1461*O1461*U1461,1))</f>
        <v>1159.7</v>
      </c>
      <c r="Y1461" s="551"/>
      <c r="Z1461" s="551"/>
      <c r="AA1461" s="551"/>
      <c r="AB1461" s="550">
        <f>IF(E1461="","",ROUND(K1461*Q1461*U1461,1))</f>
        <v>1159.7</v>
      </c>
      <c r="AC1461" s="551"/>
      <c r="AD1461" s="551"/>
      <c r="AE1461" s="551"/>
      <c r="AF1461" s="550">
        <f>IF(E1461="","",ROUND(K1461*S1461*U1461,1))</f>
        <v>1159.7</v>
      </c>
      <c r="AG1461" s="551"/>
      <c r="AH1461" s="551"/>
      <c r="AI1461" s="552"/>
      <c r="AJ1461" s="84"/>
    </row>
    <row r="1462" spans="1:36" s="174" customFormat="1" ht="15.75" customHeight="1">
      <c r="A1462" s="180" t="str">
        <f>A1461</f>
        <v/>
      </c>
      <c r="B1462" s="165"/>
      <c r="C1462" s="265"/>
      <c r="D1462" s="266"/>
      <c r="E1462" s="266"/>
      <c r="F1462" s="266"/>
      <c r="G1462" s="266"/>
      <c r="H1462" s="231"/>
      <c r="I1462" s="231"/>
      <c r="J1462" s="231"/>
      <c r="K1462" s="264">
        <f t="shared" si="288"/>
        <v>1159.6500000000001</v>
      </c>
      <c r="L1462" s="264"/>
      <c r="M1462" s="264"/>
      <c r="N1462" s="486"/>
      <c r="O1462" s="263">
        <f t="shared" ref="O1462" si="301">O1461</f>
        <v>1</v>
      </c>
      <c r="P1462" s="264"/>
      <c r="Q1462" s="264">
        <f t="shared" ref="Q1462" si="302">Q1461</f>
        <v>1</v>
      </c>
      <c r="R1462" s="264"/>
      <c r="S1462" s="264">
        <f t="shared" ref="S1462" si="303">S1461</f>
        <v>1</v>
      </c>
      <c r="T1462" s="264"/>
      <c r="U1462" s="560">
        <f>U1461</f>
        <v>1</v>
      </c>
      <c r="V1462" s="561"/>
      <c r="W1462" s="562"/>
      <c r="X1462" s="550">
        <f>IF(E1461="","",ROUND(K1462*O1462*U1462,1))</f>
        <v>1159.7</v>
      </c>
      <c r="Y1462" s="551"/>
      <c r="Z1462" s="551"/>
      <c r="AA1462" s="551"/>
      <c r="AB1462" s="550">
        <f>IF(E1461="","",ROUND(K1462*Q1462*U1462,1))</f>
        <v>1159.7</v>
      </c>
      <c r="AC1462" s="551"/>
      <c r="AD1462" s="551"/>
      <c r="AE1462" s="551"/>
      <c r="AF1462" s="550">
        <f>IF(E1461="","",ROUND(K1462*S1462*U1462,1))</f>
        <v>1159.7</v>
      </c>
      <c r="AG1462" s="551"/>
      <c r="AH1462" s="551"/>
      <c r="AI1462" s="552"/>
      <c r="AJ1462" s="84"/>
    </row>
    <row r="1463" spans="1:36" s="174" customFormat="1" ht="15.75" customHeight="1">
      <c r="A1463" s="180" t="str">
        <f>IF(H1463="","×","")</f>
        <v/>
      </c>
      <c r="B1463" s="165"/>
      <c r="C1463" s="265">
        <f>IF(D1245="","",D1245)</f>
        <v>11</v>
      </c>
      <c r="D1463" s="266"/>
      <c r="E1463" s="266" t="str">
        <f>IF(G1245="","",G1245)</f>
        <v>砂質土</v>
      </c>
      <c r="F1463" s="266"/>
      <c r="G1463" s="266"/>
      <c r="H1463" s="231">
        <f>IF(J1245="","",J1245)</f>
        <v>2.4000000953674316</v>
      </c>
      <c r="I1463" s="231"/>
      <c r="J1463" s="231"/>
      <c r="K1463" s="264">
        <f t="shared" si="288"/>
        <v>3460.5</v>
      </c>
      <c r="L1463" s="264"/>
      <c r="M1463" s="264"/>
      <c r="N1463" s="486"/>
      <c r="O1463" s="263">
        <f>IF(E1463="","",IF(E1463="粘性土",1,CHOOSE(AK$1161,X$1158,X$1159)))</f>
        <v>1</v>
      </c>
      <c r="P1463" s="264"/>
      <c r="Q1463" s="264">
        <f>IF(E1463="","",IF(E1463="粘性土",1,CHOOSE(AK$1161,AB$1158,AB$1159)))</f>
        <v>0.8</v>
      </c>
      <c r="R1463" s="264"/>
      <c r="S1463" s="264">
        <f>IF(E1463="","",IF(E1463="粘性土",1,CHOOSE(AK$1161,AF$1158,AF$1159)))</f>
        <v>0.7</v>
      </c>
      <c r="T1463" s="264"/>
      <c r="U1463" s="560">
        <f>IF(E1463="","",IF(E1463="粘性土",1,AJ$1177))</f>
        <v>0.83899999999999997</v>
      </c>
      <c r="V1463" s="561"/>
      <c r="W1463" s="562"/>
      <c r="X1463" s="550">
        <f>IF(E1463="","",ROUND(K1463*O1463*U1463,1))</f>
        <v>2903.4</v>
      </c>
      <c r="Y1463" s="551"/>
      <c r="Z1463" s="551"/>
      <c r="AA1463" s="551"/>
      <c r="AB1463" s="550">
        <f>IF(E1463="","",ROUND(K1463*Q1463*U1463,1))</f>
        <v>2322.6999999999998</v>
      </c>
      <c r="AC1463" s="551"/>
      <c r="AD1463" s="551"/>
      <c r="AE1463" s="551"/>
      <c r="AF1463" s="550">
        <f>IF(E1463="","",ROUND(K1463*S1463*U1463,1))</f>
        <v>2032.4</v>
      </c>
      <c r="AG1463" s="551"/>
      <c r="AH1463" s="551"/>
      <c r="AI1463" s="552"/>
      <c r="AJ1463" s="84"/>
    </row>
    <row r="1464" spans="1:36" s="174" customFormat="1" ht="15.75" customHeight="1">
      <c r="A1464" s="180" t="str">
        <f>A1463</f>
        <v/>
      </c>
      <c r="B1464" s="165"/>
      <c r="C1464" s="265"/>
      <c r="D1464" s="266"/>
      <c r="E1464" s="266"/>
      <c r="F1464" s="266"/>
      <c r="G1464" s="266"/>
      <c r="H1464" s="231"/>
      <c r="I1464" s="231"/>
      <c r="J1464" s="231"/>
      <c r="K1464" s="264">
        <f t="shared" si="288"/>
        <v>3741.75</v>
      </c>
      <c r="L1464" s="264"/>
      <c r="M1464" s="264"/>
      <c r="N1464" s="486"/>
      <c r="O1464" s="263">
        <f t="shared" ref="O1464" si="304">O1463</f>
        <v>1</v>
      </c>
      <c r="P1464" s="264"/>
      <c r="Q1464" s="264">
        <f t="shared" ref="Q1464" si="305">Q1463</f>
        <v>0.8</v>
      </c>
      <c r="R1464" s="264"/>
      <c r="S1464" s="264">
        <f t="shared" ref="S1464" si="306">S1463</f>
        <v>0.7</v>
      </c>
      <c r="T1464" s="264"/>
      <c r="U1464" s="560">
        <f>U1463</f>
        <v>0.83899999999999997</v>
      </c>
      <c r="V1464" s="561"/>
      <c r="W1464" s="562"/>
      <c r="X1464" s="550">
        <f>IF(E1463="","",ROUND(K1464*O1464*U1464,1))</f>
        <v>3139.3</v>
      </c>
      <c r="Y1464" s="551"/>
      <c r="Z1464" s="551"/>
      <c r="AA1464" s="551"/>
      <c r="AB1464" s="550">
        <f>IF(E1463="","",ROUND(K1464*Q1464*U1464,1))</f>
        <v>2511.5</v>
      </c>
      <c r="AC1464" s="551"/>
      <c r="AD1464" s="551"/>
      <c r="AE1464" s="551"/>
      <c r="AF1464" s="550">
        <f>IF(E1463="","",ROUND(K1464*S1464*U1464,1))</f>
        <v>2197.5</v>
      </c>
      <c r="AG1464" s="551"/>
      <c r="AH1464" s="551"/>
      <c r="AI1464" s="552"/>
      <c r="AJ1464" s="84"/>
    </row>
    <row r="1465" spans="1:36" s="174" customFormat="1" ht="15.75" customHeight="1">
      <c r="A1465" s="180" t="str">
        <f>IF(H1465="","×","")</f>
        <v/>
      </c>
      <c r="B1465" s="165"/>
      <c r="C1465" s="265">
        <f>IF(D1247="","",D1247)</f>
        <v>12</v>
      </c>
      <c r="D1465" s="266"/>
      <c r="E1465" s="266" t="str">
        <f>IF(G1247="","",G1247)</f>
        <v>粘性土</v>
      </c>
      <c r="F1465" s="266"/>
      <c r="G1465" s="266"/>
      <c r="H1465" s="231">
        <f>IF(J1247="","",J1247)</f>
        <v>2.2699999809265137</v>
      </c>
      <c r="I1465" s="231"/>
      <c r="J1465" s="231"/>
      <c r="K1465" s="264">
        <f t="shared" si="288"/>
        <v>1159.6500000000001</v>
      </c>
      <c r="L1465" s="264"/>
      <c r="M1465" s="264"/>
      <c r="N1465" s="486"/>
      <c r="O1465" s="263">
        <f>IF(E1465="","",IF(E1465="粘性土",1,CHOOSE(AK$1161,X$1158,X$1159)))</f>
        <v>1</v>
      </c>
      <c r="P1465" s="264"/>
      <c r="Q1465" s="264">
        <f>IF(E1465="","",IF(E1465="粘性土",1,CHOOSE(AK$1161,AB$1158,AB$1159)))</f>
        <v>1</v>
      </c>
      <c r="R1465" s="264"/>
      <c r="S1465" s="264">
        <f>IF(E1465="","",IF(E1465="粘性土",1,CHOOSE(AK$1161,AF$1158,AF$1159)))</f>
        <v>1</v>
      </c>
      <c r="T1465" s="264"/>
      <c r="U1465" s="560">
        <f>IF(E1465="","",IF(E1465="粘性土",1,AJ$1177))</f>
        <v>1</v>
      </c>
      <c r="V1465" s="561"/>
      <c r="W1465" s="562"/>
      <c r="X1465" s="550">
        <f>IF(E1465="","",ROUND(K1465*O1465*U1465,1))</f>
        <v>1159.7</v>
      </c>
      <c r="Y1465" s="551"/>
      <c r="Z1465" s="551"/>
      <c r="AA1465" s="551"/>
      <c r="AB1465" s="550">
        <f>IF(E1465="","",ROUND(K1465*Q1465*U1465,1))</f>
        <v>1159.7</v>
      </c>
      <c r="AC1465" s="551"/>
      <c r="AD1465" s="551"/>
      <c r="AE1465" s="551"/>
      <c r="AF1465" s="550">
        <f>IF(E1465="","",ROUND(K1465*S1465*U1465,1))</f>
        <v>1159.7</v>
      </c>
      <c r="AG1465" s="551"/>
      <c r="AH1465" s="551"/>
      <c r="AI1465" s="552"/>
      <c r="AJ1465" s="84"/>
    </row>
    <row r="1466" spans="1:36" s="174" customFormat="1" ht="15.75" customHeight="1">
      <c r="A1466" s="180" t="str">
        <f>A1465</f>
        <v/>
      </c>
      <c r="B1466" s="165"/>
      <c r="C1466" s="265"/>
      <c r="D1466" s="266"/>
      <c r="E1466" s="266"/>
      <c r="F1466" s="266"/>
      <c r="G1466" s="266"/>
      <c r="H1466" s="231"/>
      <c r="I1466" s="231"/>
      <c r="J1466" s="231"/>
      <c r="K1466" s="264">
        <f t="shared" si="288"/>
        <v>1159.6500000000001</v>
      </c>
      <c r="L1466" s="264"/>
      <c r="M1466" s="264"/>
      <c r="N1466" s="486"/>
      <c r="O1466" s="263">
        <f>O1465</f>
        <v>1</v>
      </c>
      <c r="P1466" s="264"/>
      <c r="Q1466" s="264">
        <f>Q1465</f>
        <v>1</v>
      </c>
      <c r="R1466" s="264"/>
      <c r="S1466" s="264">
        <f>S1465</f>
        <v>1</v>
      </c>
      <c r="T1466" s="264"/>
      <c r="U1466" s="560">
        <f>U1465</f>
        <v>1</v>
      </c>
      <c r="V1466" s="561"/>
      <c r="W1466" s="562"/>
      <c r="X1466" s="550">
        <f>IF(E1465="","",ROUND(K1466*O1466*U1466,1))</f>
        <v>1159.7</v>
      </c>
      <c r="Y1466" s="551"/>
      <c r="Z1466" s="551"/>
      <c r="AA1466" s="551"/>
      <c r="AB1466" s="550">
        <f>IF(E1465="","",ROUND(K1466*Q1466*U1466,1))</f>
        <v>1159.7</v>
      </c>
      <c r="AC1466" s="551"/>
      <c r="AD1466" s="551"/>
      <c r="AE1466" s="551"/>
      <c r="AF1466" s="550">
        <f>IF(E1465="","",ROUND(K1466*S1466*U1466,1))</f>
        <v>1159.7</v>
      </c>
      <c r="AG1466" s="551"/>
      <c r="AH1466" s="551"/>
      <c r="AI1466" s="552"/>
      <c r="AJ1466" s="84"/>
    </row>
    <row r="1467" spans="1:36" s="174" customFormat="1" ht="15.75" hidden="1" customHeight="1">
      <c r="A1467" s="180" t="str">
        <f>IF(H1467="","×","")</f>
        <v>×</v>
      </c>
      <c r="B1467" s="165"/>
      <c r="C1467" s="265" t="str">
        <f>IF(D1249="","",D1249)</f>
        <v/>
      </c>
      <c r="D1467" s="266"/>
      <c r="E1467" s="266" t="str">
        <f>IF(G1249="","",G1249)</f>
        <v/>
      </c>
      <c r="F1467" s="266"/>
      <c r="G1467" s="266"/>
      <c r="H1467" s="231" t="str">
        <f>IF(J1249="","",J1249)</f>
        <v/>
      </c>
      <c r="I1467" s="231"/>
      <c r="J1467" s="231"/>
      <c r="K1467" s="264">
        <f t="shared" si="288"/>
        <v>1210.9499999999998</v>
      </c>
      <c r="L1467" s="264"/>
      <c r="M1467" s="264"/>
      <c r="N1467" s="486"/>
      <c r="O1467" s="263" t="str">
        <f>IF(E1467="","",IF(E1467="粘性土",1,CHOOSE(AK$1161,X$1158,X$1159)))</f>
        <v/>
      </c>
      <c r="P1467" s="264"/>
      <c r="Q1467" s="264" t="str">
        <f>IF(E1467="","",IF(E1467="粘性土",1,CHOOSE(AK$1161,AB$1158,AB$1159)))</f>
        <v/>
      </c>
      <c r="R1467" s="264"/>
      <c r="S1467" s="264" t="str">
        <f>IF(E1467="","",IF(E1467="粘性土",1,CHOOSE(AK$1161,AF$1158,AF$1159)))</f>
        <v/>
      </c>
      <c r="T1467" s="264"/>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row>
    <row r="1468" spans="1:36" s="174" customFormat="1" ht="15.75" hidden="1" customHeight="1">
      <c r="A1468" s="180" t="str">
        <f>A1467</f>
        <v>×</v>
      </c>
      <c r="B1468" s="165"/>
      <c r="C1468" s="265"/>
      <c r="D1468" s="266"/>
      <c r="E1468" s="266"/>
      <c r="F1468" s="266"/>
      <c r="G1468" s="266"/>
      <c r="H1468" s="231"/>
      <c r="I1468" s="231"/>
      <c r="J1468" s="231"/>
      <c r="K1468" s="264">
        <f t="shared" si="288"/>
        <v>1210.9499999999998</v>
      </c>
      <c r="L1468" s="264"/>
      <c r="M1468" s="264"/>
      <c r="N1468" s="486"/>
      <c r="O1468" s="263" t="str">
        <f>O1467</f>
        <v/>
      </c>
      <c r="P1468" s="264"/>
      <c r="Q1468" s="264" t="str">
        <f>Q1467</f>
        <v/>
      </c>
      <c r="R1468" s="264"/>
      <c r="S1468" s="264" t="str">
        <f>S1467</f>
        <v/>
      </c>
      <c r="T1468" s="264"/>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row>
    <row r="1469" spans="1:36" s="174" customFormat="1" ht="15.75" hidden="1" customHeight="1">
      <c r="A1469" s="180" t="str">
        <f>IF(H1469="","×","")</f>
        <v>×</v>
      </c>
      <c r="B1469" s="165"/>
      <c r="C1469" s="265" t="str">
        <f>IF(D1251="","",D1251)</f>
        <v/>
      </c>
      <c r="D1469" s="266"/>
      <c r="E1469" s="266" t="str">
        <f>IF(G1251="","",G1251)</f>
        <v/>
      </c>
      <c r="F1469" s="266"/>
      <c r="G1469" s="266"/>
      <c r="H1469" s="231" t="str">
        <f>IF(J1251="","",J1251)</f>
        <v/>
      </c>
      <c r="I1469" s="231"/>
      <c r="J1469" s="231"/>
      <c r="K1469" s="264">
        <f t="shared" si="288"/>
        <v>1210.9499999999998</v>
      </c>
      <c r="L1469" s="264"/>
      <c r="M1469" s="264"/>
      <c r="N1469" s="486"/>
      <c r="O1469" s="263" t="str">
        <f>IF(E1469="","",IF(E1469="粘性土",1,CHOOSE(AK$1161,X$1158,X$1159)))</f>
        <v/>
      </c>
      <c r="P1469" s="264"/>
      <c r="Q1469" s="264" t="str">
        <f>IF(E1469="","",IF(E1469="粘性土",1,CHOOSE(AK$1161,AB$1158,AB$1159)))</f>
        <v/>
      </c>
      <c r="R1469" s="264"/>
      <c r="S1469" s="264" t="str">
        <f>IF(E1469="","",IF(E1469="粘性土",1,CHOOSE(AK$1161,AF$1158,AF$1159)))</f>
        <v/>
      </c>
      <c r="T1469" s="264"/>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row>
    <row r="1470" spans="1:36" s="174" customFormat="1" ht="15.75" hidden="1" customHeight="1">
      <c r="A1470" s="180" t="str">
        <f>A1469</f>
        <v>×</v>
      </c>
      <c r="B1470" s="165"/>
      <c r="C1470" s="265"/>
      <c r="D1470" s="266"/>
      <c r="E1470" s="266"/>
      <c r="F1470" s="266"/>
      <c r="G1470" s="266"/>
      <c r="H1470" s="231"/>
      <c r="I1470" s="231"/>
      <c r="J1470" s="231"/>
      <c r="K1470" s="264">
        <f t="shared" si="288"/>
        <v>1210.9499999999998</v>
      </c>
      <c r="L1470" s="264"/>
      <c r="M1470" s="264"/>
      <c r="N1470" s="486"/>
      <c r="O1470" s="263" t="str">
        <f t="shared" ref="O1470" si="307">O1469</f>
        <v/>
      </c>
      <c r="P1470" s="264"/>
      <c r="Q1470" s="264" t="str">
        <f t="shared" ref="Q1470" si="308">Q1469</f>
        <v/>
      </c>
      <c r="R1470" s="264"/>
      <c r="S1470" s="264" t="str">
        <f t="shared" ref="S1470" si="309">S1469</f>
        <v/>
      </c>
      <c r="T1470" s="264"/>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row>
    <row r="1471" spans="1:36" s="174" customFormat="1" ht="15.75" hidden="1" customHeight="1">
      <c r="A1471" s="180" t="str">
        <f>IF(H1471="","×","")</f>
        <v>×</v>
      </c>
      <c r="B1471" s="165"/>
      <c r="C1471" s="265" t="str">
        <f>IF(D1253="","",D1253)</f>
        <v/>
      </c>
      <c r="D1471" s="266"/>
      <c r="E1471" s="266" t="str">
        <f>IF(G1253="","",G1253)</f>
        <v/>
      </c>
      <c r="F1471" s="266"/>
      <c r="G1471" s="266"/>
      <c r="H1471" s="231" t="str">
        <f>IF(J1253="","",J1253)</f>
        <v/>
      </c>
      <c r="I1471" s="231"/>
      <c r="J1471" s="231"/>
      <c r="K1471" s="264">
        <f t="shared" si="288"/>
        <v>1210.9499999999998</v>
      </c>
      <c r="L1471" s="264"/>
      <c r="M1471" s="264"/>
      <c r="N1471" s="486"/>
      <c r="O1471" s="263" t="str">
        <f>IF(E1471="","",IF(E1471="粘性土",1,CHOOSE(AK$1161,X$1158,X$1159)))</f>
        <v/>
      </c>
      <c r="P1471" s="264"/>
      <c r="Q1471" s="264" t="str">
        <f>IF(E1471="","",IF(E1471="粘性土",1,CHOOSE(AK$1161,AB$1158,AB$1159)))</f>
        <v/>
      </c>
      <c r="R1471" s="264"/>
      <c r="S1471" s="264" t="str">
        <f>IF(E1471="","",IF(E1471="粘性土",1,CHOOSE(AK$1161,AF$1158,AF$1159)))</f>
        <v/>
      </c>
      <c r="T1471" s="264"/>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row>
    <row r="1472" spans="1:36" s="174" customFormat="1" ht="15.75" hidden="1" customHeight="1">
      <c r="A1472" s="180" t="str">
        <f>A1471</f>
        <v>×</v>
      </c>
      <c r="B1472" s="165"/>
      <c r="C1472" s="265"/>
      <c r="D1472" s="266"/>
      <c r="E1472" s="266"/>
      <c r="F1472" s="266"/>
      <c r="G1472" s="266"/>
      <c r="H1472" s="231"/>
      <c r="I1472" s="231"/>
      <c r="J1472" s="231"/>
      <c r="K1472" s="264">
        <f t="shared" si="288"/>
        <v>1210.9499999999998</v>
      </c>
      <c r="L1472" s="264"/>
      <c r="M1472" s="264"/>
      <c r="N1472" s="486"/>
      <c r="O1472" s="263" t="str">
        <f t="shared" ref="O1472" si="310">O1471</f>
        <v/>
      </c>
      <c r="P1472" s="264"/>
      <c r="Q1472" s="264" t="str">
        <f t="shared" ref="Q1472" si="311">Q1471</f>
        <v/>
      </c>
      <c r="R1472" s="264"/>
      <c r="S1472" s="264" t="str">
        <f t="shared" ref="S1472" si="312">S1471</f>
        <v/>
      </c>
      <c r="T1472" s="264"/>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row>
    <row r="1473" spans="1:40" s="174" customFormat="1" ht="15.75" hidden="1" customHeight="1">
      <c r="A1473" s="180" t="str">
        <f>IF(H1473="","×","")</f>
        <v>×</v>
      </c>
      <c r="B1473" s="165"/>
      <c r="C1473" s="265" t="str">
        <f>IF(D1255="","",D1255)</f>
        <v/>
      </c>
      <c r="D1473" s="266"/>
      <c r="E1473" s="266" t="str">
        <f>IF(G1255="","",G1255)</f>
        <v/>
      </c>
      <c r="F1473" s="266"/>
      <c r="G1473" s="266"/>
      <c r="H1473" s="231" t="str">
        <f>IF(J1255="","",J1255)</f>
        <v/>
      </c>
      <c r="I1473" s="231"/>
      <c r="J1473" s="231"/>
      <c r="K1473" s="264">
        <f t="shared" si="288"/>
        <v>1210.9499999999998</v>
      </c>
      <c r="L1473" s="264"/>
      <c r="M1473" s="264"/>
      <c r="N1473" s="486"/>
      <c r="O1473" s="263" t="str">
        <f>IF(E1473="","",IF(E1473="粘性土",1,CHOOSE(AK$1161,X$1158,X$1159)))</f>
        <v/>
      </c>
      <c r="P1473" s="264"/>
      <c r="Q1473" s="264" t="str">
        <f>IF(E1473="","",IF(E1473="粘性土",1,CHOOSE(AK$1161,AB$1158,AB$1159)))</f>
        <v/>
      </c>
      <c r="R1473" s="264"/>
      <c r="S1473" s="264" t="str">
        <f>IF(E1473="","",IF(E1473="粘性土",1,CHOOSE(AK$1161,AF$1158,AF$1159)))</f>
        <v/>
      </c>
      <c r="T1473" s="264"/>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row>
    <row r="1474" spans="1:40" s="174" customFormat="1" ht="15.75" hidden="1" customHeight="1">
      <c r="A1474" s="180" t="str">
        <f>A1473</f>
        <v>×</v>
      </c>
      <c r="B1474" s="165"/>
      <c r="C1474" s="269"/>
      <c r="D1474" s="270"/>
      <c r="E1474" s="270"/>
      <c r="F1474" s="270"/>
      <c r="G1474" s="270"/>
      <c r="H1474" s="252"/>
      <c r="I1474" s="252"/>
      <c r="J1474" s="252"/>
      <c r="K1474" s="347">
        <f t="shared" si="288"/>
        <v>1210.9499999999998</v>
      </c>
      <c r="L1474" s="347"/>
      <c r="M1474" s="347"/>
      <c r="N1474" s="549"/>
      <c r="O1474" s="500" t="str">
        <f t="shared" ref="O1474" si="313">O1473</f>
        <v/>
      </c>
      <c r="P1474" s="347"/>
      <c r="Q1474" s="347" t="str">
        <f t="shared" ref="Q1474" si="314">Q1473</f>
        <v/>
      </c>
      <c r="R1474" s="347"/>
      <c r="S1474" s="347" t="str">
        <f t="shared" ref="S1474" si="315">S1473</f>
        <v/>
      </c>
      <c r="T1474" s="347"/>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498</v>
      </c>
      <c r="AC1475" s="167" t="s">
        <v>26</v>
      </c>
      <c r="AD1475" s="439">
        <f>杭先端径</f>
        <v>1.5</v>
      </c>
      <c r="AE1475" s="439"/>
      <c r="AF1475" s="439"/>
      <c r="AG1475" s="62" t="s">
        <v>427</v>
      </c>
      <c r="AH1475" s="167" t="s">
        <v>154</v>
      </c>
      <c r="AI1475" s="66"/>
    </row>
    <row r="1476" spans="1:40" s="174" customFormat="1" ht="15.75" customHeight="1">
      <c r="A1476" s="117" t="str">
        <f>IF(液状化L1の有無="","","×")</f>
        <v/>
      </c>
      <c r="B1476" s="165" t="s">
        <v>588</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customHeight="1">
      <c r="A1477" s="117" t="str">
        <f>IF(液状化L1の有無="","","×")</f>
        <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customHeight="1">
      <c r="A1478" s="117" t="str">
        <f>IF(液状化L1の有無="","","×")</f>
        <v/>
      </c>
      <c r="B1478" s="165"/>
      <c r="C1478" s="28" t="s">
        <v>513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customHeight="1">
      <c r="A1479" s="117" t="str">
        <f>IF(液状化L1の有無="","","×")</f>
        <v/>
      </c>
      <c r="B1479" s="165"/>
      <c r="C1479" s="542" t="s">
        <v>8</v>
      </c>
      <c r="D1479" s="543"/>
      <c r="E1479" s="543" t="s">
        <v>339</v>
      </c>
      <c r="F1479" s="543"/>
      <c r="G1479" s="543"/>
      <c r="H1479" s="544" t="s">
        <v>186</v>
      </c>
      <c r="I1479" s="544"/>
      <c r="J1479" s="544"/>
      <c r="K1479" s="543" t="s">
        <v>500</v>
      </c>
      <c r="L1479" s="543"/>
      <c r="M1479" s="543"/>
      <c r="N1479" s="546"/>
      <c r="O1479" s="473" t="s">
        <v>280</v>
      </c>
      <c r="P1479" s="226"/>
      <c r="Q1479" s="226"/>
      <c r="R1479" s="226"/>
      <c r="S1479" s="226"/>
      <c r="T1479" s="226"/>
      <c r="U1479" s="226" t="s">
        <v>493</v>
      </c>
      <c r="V1479" s="226"/>
      <c r="W1479" s="350"/>
      <c r="X1479" s="304" t="s">
        <v>545</v>
      </c>
      <c r="Y1479" s="226"/>
      <c r="Z1479" s="226"/>
      <c r="AA1479" s="226"/>
      <c r="AB1479" s="226"/>
      <c r="AC1479" s="226"/>
      <c r="AD1479" s="226"/>
      <c r="AE1479" s="226"/>
      <c r="AF1479" s="226"/>
      <c r="AG1479" s="226"/>
      <c r="AH1479" s="226"/>
      <c r="AI1479" s="344"/>
      <c r="AJ1479" s="53"/>
      <c r="AK1479" s="403" t="s">
        <v>423</v>
      </c>
      <c r="AL1479" s="355"/>
      <c r="AM1479" s="355"/>
      <c r="AN1479" s="355"/>
    </row>
    <row r="1480" spans="1:40" s="174" customFormat="1" ht="15.75" customHeight="1">
      <c r="A1480" s="117" t="str">
        <f>IF(液状化L1の有無="","","×")</f>
        <v/>
      </c>
      <c r="B1480" s="165"/>
      <c r="C1480" s="476"/>
      <c r="D1480" s="477"/>
      <c r="E1480" s="477"/>
      <c r="F1480" s="477"/>
      <c r="G1480" s="477"/>
      <c r="H1480" s="545"/>
      <c r="I1480" s="545"/>
      <c r="J1480" s="545"/>
      <c r="K1480" s="477"/>
      <c r="L1480" s="477"/>
      <c r="M1480" s="477"/>
      <c r="N1480" s="482"/>
      <c r="O1480" s="553" t="s">
        <v>482</v>
      </c>
      <c r="P1480" s="252"/>
      <c r="Q1480" s="252" t="s">
        <v>483</v>
      </c>
      <c r="R1480" s="252"/>
      <c r="S1480" s="252" t="s">
        <v>484</v>
      </c>
      <c r="T1480" s="252"/>
      <c r="U1480" s="270"/>
      <c r="V1480" s="270"/>
      <c r="W1480" s="354"/>
      <c r="X1480" s="558" t="s">
        <v>482</v>
      </c>
      <c r="Y1480" s="252"/>
      <c r="Z1480" s="252"/>
      <c r="AA1480" s="252"/>
      <c r="AB1480" s="252" t="s">
        <v>483</v>
      </c>
      <c r="AC1480" s="252"/>
      <c r="AD1480" s="252"/>
      <c r="AE1480" s="252"/>
      <c r="AF1480" s="252" t="s">
        <v>484</v>
      </c>
      <c r="AG1480" s="252"/>
      <c r="AH1480" s="252"/>
      <c r="AI1480" s="533"/>
      <c r="AJ1480" s="55"/>
      <c r="AK1480" s="300"/>
      <c r="AL1480" s="246"/>
      <c r="AM1480" s="246"/>
      <c r="AN1480" s="246"/>
    </row>
    <row r="1481" spans="1:40" s="174" customFormat="1" ht="15.75" customHeight="1">
      <c r="A1481" s="117" t="str">
        <f>IF(液状化L1の有無="",IF(H1481="","×",""),"×")</f>
        <v/>
      </c>
      <c r="B1481" s="165"/>
      <c r="C1481" s="304">
        <f>IF(D1227="","",D1227)</f>
        <v>2</v>
      </c>
      <c r="D1481" s="226"/>
      <c r="E1481" s="226" t="str">
        <f>IF(G1227="","",G1227)</f>
        <v>砂質土</v>
      </c>
      <c r="F1481" s="226"/>
      <c r="G1481" s="226"/>
      <c r="H1481" s="225">
        <f>IF(J1227="","",J1227)</f>
        <v>0.33000001311302185</v>
      </c>
      <c r="I1481" s="225"/>
      <c r="J1481" s="225"/>
      <c r="K1481" s="349">
        <f>AF1227*AD$1511*AK1481</f>
        <v>433.79999999999995</v>
      </c>
      <c r="L1481" s="349"/>
      <c r="M1481" s="349"/>
      <c r="N1481" s="567"/>
      <c r="O1481" s="387">
        <f>IF(E1481="","",IF(E1481="粘性土",1,CHOOSE(AJ$1161,X$1155,X$1156,X$1157)))</f>
        <v>1</v>
      </c>
      <c r="P1481" s="349"/>
      <c r="Q1481" s="349">
        <f>IF(E1481="","",IF(E1481="粘性土",1,CHOOSE(AJ$1161,AB$1155,AB$1156,AB$1157)))</f>
        <v>0.5</v>
      </c>
      <c r="R1481" s="349"/>
      <c r="S1481" s="349">
        <f>IF(E1481="","",IF(E1481="粘性土",1,CHOOSE(AJ$1161,AF$1155,AF$1156,AF$1157)))</f>
        <v>0.4</v>
      </c>
      <c r="T1481" s="349"/>
      <c r="U1481" s="571">
        <f>IF(E1481="","",IF(E1481="粘性土",1,AJ$1177))</f>
        <v>0.83899999999999997</v>
      </c>
      <c r="V1481" s="572"/>
      <c r="W1481" s="573"/>
      <c r="X1481" s="556">
        <f>IF(E1481="","",ROUND(K1481*O1481*U1481,1))</f>
        <v>364</v>
      </c>
      <c r="Y1481" s="557"/>
      <c r="Z1481" s="557"/>
      <c r="AA1481" s="557"/>
      <c r="AB1481" s="556">
        <f>IF(E1481="","",ROUND(K1481*Q1481*U1481,1))</f>
        <v>182</v>
      </c>
      <c r="AC1481" s="557"/>
      <c r="AD1481" s="557"/>
      <c r="AE1481" s="557"/>
      <c r="AF1481" s="556">
        <f>IF(E1481="","",ROUND(K1481*S1481*U1481,1))</f>
        <v>145.6</v>
      </c>
      <c r="AG1481" s="557"/>
      <c r="AH1481" s="557"/>
      <c r="AI1481" s="559"/>
      <c r="AJ1481" s="84"/>
      <c r="AK1481" s="568">
        <f>R304</f>
        <v>1</v>
      </c>
      <c r="AL1481" s="225"/>
      <c r="AM1481" s="225"/>
      <c r="AN1481" s="225"/>
    </row>
    <row r="1482" spans="1:40" s="174" customFormat="1" ht="15.75" customHeight="1">
      <c r="A1482" s="117" t="str">
        <f>A1481</f>
        <v/>
      </c>
      <c r="B1482" s="165"/>
      <c r="C1482" s="265"/>
      <c r="D1482" s="266"/>
      <c r="E1482" s="266"/>
      <c r="F1482" s="266"/>
      <c r="G1482" s="266"/>
      <c r="H1482" s="231"/>
      <c r="I1482" s="231"/>
      <c r="J1482" s="231"/>
      <c r="K1482" s="264">
        <f>AF1228*AD$1511*AK1481</f>
        <v>468</v>
      </c>
      <c r="L1482" s="264"/>
      <c r="M1482" s="264"/>
      <c r="N1482" s="566"/>
      <c r="O1482" s="263">
        <f>O1481</f>
        <v>1</v>
      </c>
      <c r="P1482" s="264"/>
      <c r="Q1482" s="264">
        <f>Q1481</f>
        <v>0.5</v>
      </c>
      <c r="R1482" s="264"/>
      <c r="S1482" s="264">
        <f>S1481</f>
        <v>0.4</v>
      </c>
      <c r="T1482" s="264"/>
      <c r="U1482" s="560">
        <f>U1481</f>
        <v>0.83899999999999997</v>
      </c>
      <c r="V1482" s="561"/>
      <c r="W1482" s="562"/>
      <c r="X1482" s="550">
        <f>IF(E1481="","",ROUND(K1482*O1482*U1482,1))</f>
        <v>392.7</v>
      </c>
      <c r="Y1482" s="551"/>
      <c r="Z1482" s="551"/>
      <c r="AA1482" s="551"/>
      <c r="AB1482" s="550">
        <f>IF(E1481="","",ROUND(K1482*Q1482*U1482,1))</f>
        <v>196.3</v>
      </c>
      <c r="AC1482" s="551"/>
      <c r="AD1482" s="551"/>
      <c r="AE1482" s="551"/>
      <c r="AF1482" s="550">
        <f>IF(E1481="","",ROUND(K1482*S1482*U1482,1))</f>
        <v>157.1</v>
      </c>
      <c r="AG1482" s="551"/>
      <c r="AH1482" s="551"/>
      <c r="AI1482" s="552"/>
      <c r="AJ1482" s="84"/>
      <c r="AK1482" s="569"/>
      <c r="AL1482" s="231"/>
      <c r="AM1482" s="231"/>
      <c r="AN1482" s="231"/>
    </row>
    <row r="1483" spans="1:40" s="174" customFormat="1" ht="15.75" customHeight="1">
      <c r="A1483" s="117" t="str">
        <f>IF(液状化L1の有無="",IF(H1483="","×",""),"×")</f>
        <v/>
      </c>
      <c r="B1483" s="165"/>
      <c r="C1483" s="265">
        <f>IF(D1229="","",D1229)</f>
        <v>3</v>
      </c>
      <c r="D1483" s="266"/>
      <c r="E1483" s="266" t="str">
        <f>IF(G1229="","",G1229)</f>
        <v>粘性土</v>
      </c>
      <c r="F1483" s="266"/>
      <c r="G1483" s="266"/>
      <c r="H1483" s="231">
        <f>IF(J1229="","",J1229)</f>
        <v>1.5</v>
      </c>
      <c r="I1483" s="231"/>
      <c r="J1483" s="231"/>
      <c r="K1483" s="264">
        <f>AF1229*AD$1511*AK1483</f>
        <v>194.39999999999998</v>
      </c>
      <c r="L1483" s="264"/>
      <c r="M1483" s="264"/>
      <c r="N1483" s="566"/>
      <c r="O1483" s="263">
        <f>IF(E1483="","",IF(E1483="粘性土",1,CHOOSE(AJ$1161,X$1155,X$1156,X$1157)))</f>
        <v>1</v>
      </c>
      <c r="P1483" s="264"/>
      <c r="Q1483" s="264">
        <f>IF(E1483="","",IF(E1483="粘性土",1,CHOOSE(AJ$1161,AB$1155,AB$1156,AB$1157)))</f>
        <v>1</v>
      </c>
      <c r="R1483" s="264"/>
      <c r="S1483" s="264">
        <f>IF(E1483="","",IF(E1483="粘性土",1,CHOOSE(AJ$1161,AF$1155,AF$1156,AF$1157)))</f>
        <v>1</v>
      </c>
      <c r="T1483" s="264"/>
      <c r="U1483" s="560">
        <f>IF(E1483="","",IF(E1483="粘性土",1,AJ$1177))</f>
        <v>1</v>
      </c>
      <c r="V1483" s="561"/>
      <c r="W1483" s="562"/>
      <c r="X1483" s="550">
        <f>IF(E1483="","",ROUND(K1483*O1483*U1483,1))</f>
        <v>194.4</v>
      </c>
      <c r="Y1483" s="551"/>
      <c r="Z1483" s="551"/>
      <c r="AA1483" s="551"/>
      <c r="AB1483" s="550">
        <f>IF(E1483="","",ROUND(K1483*Q1483*U1483,1))</f>
        <v>194.4</v>
      </c>
      <c r="AC1483" s="551"/>
      <c r="AD1483" s="551"/>
      <c r="AE1483" s="551"/>
      <c r="AF1483" s="550">
        <f>IF(E1483="","",ROUND(K1483*S1483*U1483,1))</f>
        <v>194.4</v>
      </c>
      <c r="AG1483" s="551"/>
      <c r="AH1483" s="551"/>
      <c r="AI1483" s="552"/>
      <c r="AJ1483" s="84"/>
      <c r="AK1483" s="569">
        <f>R305</f>
        <v>1</v>
      </c>
      <c r="AL1483" s="231"/>
      <c r="AM1483" s="231"/>
      <c r="AN1483" s="231"/>
    </row>
    <row r="1484" spans="1:40" s="174" customFormat="1" ht="15.75" customHeight="1">
      <c r="A1484" s="117" t="str">
        <f t="shared" ref="A1484" si="316">A1483</f>
        <v/>
      </c>
      <c r="B1484" s="165"/>
      <c r="C1484" s="265"/>
      <c r="D1484" s="266"/>
      <c r="E1484" s="266"/>
      <c r="F1484" s="266"/>
      <c r="G1484" s="266"/>
      <c r="H1484" s="231"/>
      <c r="I1484" s="231"/>
      <c r="J1484" s="231"/>
      <c r="K1484" s="264">
        <f>AF1230*AD$1511*AK1483</f>
        <v>194.39999999999998</v>
      </c>
      <c r="L1484" s="264"/>
      <c r="M1484" s="264"/>
      <c r="N1484" s="566"/>
      <c r="O1484" s="263">
        <f>O1483</f>
        <v>1</v>
      </c>
      <c r="P1484" s="264"/>
      <c r="Q1484" s="264">
        <f>Q1483</f>
        <v>1</v>
      </c>
      <c r="R1484" s="264"/>
      <c r="S1484" s="264">
        <f>S1483</f>
        <v>1</v>
      </c>
      <c r="T1484" s="264"/>
      <c r="U1484" s="560">
        <f>U1483</f>
        <v>1</v>
      </c>
      <c r="V1484" s="561"/>
      <c r="W1484" s="562"/>
      <c r="X1484" s="550">
        <f>IF(E1483="","",ROUND(K1484*O1484*U1484,1))</f>
        <v>194.4</v>
      </c>
      <c r="Y1484" s="551"/>
      <c r="Z1484" s="551"/>
      <c r="AA1484" s="551"/>
      <c r="AB1484" s="550">
        <f>IF(E1483="","",ROUND(K1484*Q1484*U1484,1))</f>
        <v>194.4</v>
      </c>
      <c r="AC1484" s="551"/>
      <c r="AD1484" s="551"/>
      <c r="AE1484" s="551"/>
      <c r="AF1484" s="550">
        <f>IF(E1483="","",ROUND(K1484*S1484*U1484,1))</f>
        <v>194.4</v>
      </c>
      <c r="AG1484" s="551"/>
      <c r="AH1484" s="551"/>
      <c r="AI1484" s="552"/>
      <c r="AJ1484" s="84"/>
      <c r="AK1484" s="569"/>
      <c r="AL1484" s="231"/>
      <c r="AM1484" s="231"/>
      <c r="AN1484" s="231"/>
    </row>
    <row r="1485" spans="1:40" s="174" customFormat="1" ht="15.75" customHeight="1">
      <c r="A1485" s="117" t="str">
        <f>IF(液状化L1の有無="",IF(H1485="","×",""),"×")</f>
        <v/>
      </c>
      <c r="B1485" s="165"/>
      <c r="C1485" s="265">
        <f>IF(D1231="","",D1231)</f>
        <v>4</v>
      </c>
      <c r="D1485" s="266"/>
      <c r="E1485" s="266" t="str">
        <f>IF(G1231="","",G1231)</f>
        <v>粘性土</v>
      </c>
      <c r="F1485" s="266"/>
      <c r="G1485" s="266"/>
      <c r="H1485" s="231">
        <f>IF(J1231="","",J1231)</f>
        <v>6.5500001907348633</v>
      </c>
      <c r="I1485" s="231"/>
      <c r="J1485" s="231"/>
      <c r="K1485" s="264">
        <f>AF1231*AD$1511*AK1485</f>
        <v>437.40000000000003</v>
      </c>
      <c r="L1485" s="264"/>
      <c r="M1485" s="264"/>
      <c r="N1485" s="566"/>
      <c r="O1485" s="263">
        <f>IF(E1485="","",IF(E1485="粘性土",1,CHOOSE(AJ$1161,X$1155,X$1156,X$1157)))</f>
        <v>1</v>
      </c>
      <c r="P1485" s="264"/>
      <c r="Q1485" s="264">
        <f>IF(E1485="","",IF(E1485="粘性土",1,CHOOSE(AJ$1161,AB$1155,AB$1156,AB$1157)))</f>
        <v>1</v>
      </c>
      <c r="R1485" s="264"/>
      <c r="S1485" s="264">
        <f>IF(E1485="","",IF(E1485="粘性土",1,CHOOSE(AJ$1161,AF$1155,AF$1156,AF$1157)))</f>
        <v>1</v>
      </c>
      <c r="T1485" s="264"/>
      <c r="U1485" s="560">
        <f>IF(E1485="","",IF(E1485="粘性土",1,AJ$1177))</f>
        <v>1</v>
      </c>
      <c r="V1485" s="561"/>
      <c r="W1485" s="562"/>
      <c r="X1485" s="550">
        <f>IF(E1485="","",ROUND(K1485*O1485*U1485,1))</f>
        <v>437.4</v>
      </c>
      <c r="Y1485" s="551"/>
      <c r="Z1485" s="551"/>
      <c r="AA1485" s="551"/>
      <c r="AB1485" s="550">
        <f>IF(E1485="","",ROUND(K1485*Q1485*U1485,1))</f>
        <v>437.4</v>
      </c>
      <c r="AC1485" s="551"/>
      <c r="AD1485" s="551"/>
      <c r="AE1485" s="551"/>
      <c r="AF1485" s="550">
        <f>IF(E1485="","",ROUND(K1485*S1485*U1485,1))</f>
        <v>437.4</v>
      </c>
      <c r="AG1485" s="551"/>
      <c r="AH1485" s="551"/>
      <c r="AI1485" s="552"/>
      <c r="AJ1485" s="84"/>
      <c r="AK1485" s="569">
        <f>R306</f>
        <v>1</v>
      </c>
      <c r="AL1485" s="231"/>
      <c r="AM1485" s="231"/>
      <c r="AN1485" s="231"/>
    </row>
    <row r="1486" spans="1:40" s="174" customFormat="1" ht="15.75" customHeight="1">
      <c r="A1486" s="117" t="str">
        <f t="shared" ref="A1486" si="317">A1485</f>
        <v/>
      </c>
      <c r="B1486" s="165"/>
      <c r="C1486" s="265"/>
      <c r="D1486" s="266"/>
      <c r="E1486" s="266"/>
      <c r="F1486" s="266"/>
      <c r="G1486" s="266"/>
      <c r="H1486" s="231"/>
      <c r="I1486" s="231"/>
      <c r="J1486" s="231"/>
      <c r="K1486" s="264">
        <f>AF1232*AD$1511*AK1485</f>
        <v>437.40000000000003</v>
      </c>
      <c r="L1486" s="264"/>
      <c r="M1486" s="264"/>
      <c r="N1486" s="566"/>
      <c r="O1486" s="263">
        <f>O1485</f>
        <v>1</v>
      </c>
      <c r="P1486" s="264"/>
      <c r="Q1486" s="264">
        <f>Q1485</f>
        <v>1</v>
      </c>
      <c r="R1486" s="264"/>
      <c r="S1486" s="264">
        <f>S1485</f>
        <v>1</v>
      </c>
      <c r="T1486" s="264"/>
      <c r="U1486" s="560">
        <f>U1485</f>
        <v>1</v>
      </c>
      <c r="V1486" s="561"/>
      <c r="W1486" s="562"/>
      <c r="X1486" s="550">
        <f>IF(E1485="","",ROUND(K1486*O1486*U1486,1))</f>
        <v>437.4</v>
      </c>
      <c r="Y1486" s="551"/>
      <c r="Z1486" s="551"/>
      <c r="AA1486" s="551"/>
      <c r="AB1486" s="550">
        <f>IF(E1485="","",ROUND(K1486*Q1486*U1486,1))</f>
        <v>437.4</v>
      </c>
      <c r="AC1486" s="551"/>
      <c r="AD1486" s="551"/>
      <c r="AE1486" s="551"/>
      <c r="AF1486" s="550">
        <f>IF(E1485="","",ROUND(K1486*S1486*U1486,1))</f>
        <v>437.4</v>
      </c>
      <c r="AG1486" s="551"/>
      <c r="AH1486" s="551"/>
      <c r="AI1486" s="552"/>
      <c r="AJ1486" s="84"/>
      <c r="AK1486" s="569"/>
      <c r="AL1486" s="231"/>
      <c r="AM1486" s="231"/>
      <c r="AN1486" s="231"/>
    </row>
    <row r="1487" spans="1:40" s="174" customFormat="1" ht="15.75" customHeight="1">
      <c r="A1487" s="117" t="str">
        <f>IF(液状化L1の有無="",IF(H1487="","×",""),"×")</f>
        <v/>
      </c>
      <c r="B1487" s="165"/>
      <c r="C1487" s="265">
        <f>IF(D1233="","",D1233)</f>
        <v>5</v>
      </c>
      <c r="D1487" s="266"/>
      <c r="E1487" s="266" t="str">
        <f>IF(G1233="","",G1233)</f>
        <v>粘性土</v>
      </c>
      <c r="F1487" s="266"/>
      <c r="G1487" s="266"/>
      <c r="H1487" s="231">
        <f>IF(J1233="","",J1233)</f>
        <v>3.4500000476837158</v>
      </c>
      <c r="I1487" s="231"/>
      <c r="J1487" s="231"/>
      <c r="K1487" s="264">
        <f>AF1233*AD$1511*AK1487</f>
        <v>716.84999999999991</v>
      </c>
      <c r="L1487" s="264"/>
      <c r="M1487" s="264"/>
      <c r="N1487" s="566"/>
      <c r="O1487" s="263">
        <f>IF(E1487="","",IF(E1487="粘性土",1,CHOOSE(AJ$1161,X$1155,X$1156,X$1157)))</f>
        <v>1</v>
      </c>
      <c r="P1487" s="264"/>
      <c r="Q1487" s="264">
        <f>IF(E1487="","",IF(E1487="粘性土",1,CHOOSE(AJ$1161,AB$1155,AB$1156,AB$1157)))</f>
        <v>1</v>
      </c>
      <c r="R1487" s="264"/>
      <c r="S1487" s="264">
        <f>IF(E1487="","",IF(E1487="粘性土",1,CHOOSE(AJ$1161,AF$1155,AF$1156,AF$1157)))</f>
        <v>1</v>
      </c>
      <c r="T1487" s="264"/>
      <c r="U1487" s="560">
        <f>IF(E1487="","",IF(E1487="粘性土",1,AJ$1177))</f>
        <v>1</v>
      </c>
      <c r="V1487" s="561"/>
      <c r="W1487" s="562"/>
      <c r="X1487" s="550">
        <f>IF(E1487="","",ROUND(K1487*O1487*U1487,1))</f>
        <v>716.9</v>
      </c>
      <c r="Y1487" s="551"/>
      <c r="Z1487" s="551"/>
      <c r="AA1487" s="551"/>
      <c r="AB1487" s="550">
        <f>IF(E1487="","",ROUND(K1487*Q1487*U1487,1))</f>
        <v>716.9</v>
      </c>
      <c r="AC1487" s="551"/>
      <c r="AD1487" s="551"/>
      <c r="AE1487" s="551"/>
      <c r="AF1487" s="550">
        <f>IF(E1487="","",ROUND(K1487*S1487*U1487,1))</f>
        <v>716.9</v>
      </c>
      <c r="AG1487" s="551"/>
      <c r="AH1487" s="551"/>
      <c r="AI1487" s="552"/>
      <c r="AJ1487" s="84"/>
      <c r="AK1487" s="569">
        <f>R307</f>
        <v>1</v>
      </c>
      <c r="AL1487" s="231"/>
      <c r="AM1487" s="231"/>
      <c r="AN1487" s="231"/>
    </row>
    <row r="1488" spans="1:40" s="174" customFormat="1" ht="15.75" customHeight="1">
      <c r="A1488" s="117" t="str">
        <f t="shared" ref="A1488" si="318">A1487</f>
        <v/>
      </c>
      <c r="B1488" s="165"/>
      <c r="C1488" s="265"/>
      <c r="D1488" s="266"/>
      <c r="E1488" s="266"/>
      <c r="F1488" s="266"/>
      <c r="G1488" s="266"/>
      <c r="H1488" s="231"/>
      <c r="I1488" s="231"/>
      <c r="J1488" s="231"/>
      <c r="K1488" s="264">
        <f>AF1234*AD$1511*AK1487</f>
        <v>716.84999999999991</v>
      </c>
      <c r="L1488" s="264"/>
      <c r="M1488" s="264"/>
      <c r="N1488" s="566"/>
      <c r="O1488" s="263">
        <f>O1487</f>
        <v>1</v>
      </c>
      <c r="P1488" s="264"/>
      <c r="Q1488" s="264">
        <f>Q1487</f>
        <v>1</v>
      </c>
      <c r="R1488" s="264"/>
      <c r="S1488" s="264">
        <f>S1487</f>
        <v>1</v>
      </c>
      <c r="T1488" s="264"/>
      <c r="U1488" s="560">
        <f>U1487</f>
        <v>1</v>
      </c>
      <c r="V1488" s="561"/>
      <c r="W1488" s="562"/>
      <c r="X1488" s="550">
        <f>IF(E1487="","",ROUND(K1488*O1488*U1488,1))</f>
        <v>716.9</v>
      </c>
      <c r="Y1488" s="551"/>
      <c r="Z1488" s="551"/>
      <c r="AA1488" s="551"/>
      <c r="AB1488" s="550">
        <f>IF(E1487="","",ROUND(K1488*Q1488*U1488,1))</f>
        <v>716.9</v>
      </c>
      <c r="AC1488" s="551"/>
      <c r="AD1488" s="551"/>
      <c r="AE1488" s="551"/>
      <c r="AF1488" s="550">
        <f>IF(E1487="","",ROUND(K1488*S1488*U1488,1))</f>
        <v>716.9</v>
      </c>
      <c r="AG1488" s="551"/>
      <c r="AH1488" s="551"/>
      <c r="AI1488" s="552"/>
      <c r="AJ1488" s="84"/>
      <c r="AK1488" s="569"/>
      <c r="AL1488" s="231"/>
      <c r="AM1488" s="231"/>
      <c r="AN1488" s="231"/>
    </row>
    <row r="1489" spans="1:40" s="174" customFormat="1" ht="15.75" customHeight="1">
      <c r="A1489" s="117" t="str">
        <f>IF(液状化L1の有無="",IF(H1489="","×",""),"×")</f>
        <v/>
      </c>
      <c r="B1489" s="165"/>
      <c r="C1489" s="265">
        <f>IF(D1235="","",D1235)</f>
        <v>6</v>
      </c>
      <c r="D1489" s="266"/>
      <c r="E1489" s="266" t="str">
        <f>IF(G1235="","",G1235)</f>
        <v>粘性土</v>
      </c>
      <c r="F1489" s="266"/>
      <c r="G1489" s="266"/>
      <c r="H1489" s="231">
        <f>IF(J1235="","",J1235)</f>
        <v>2.3499999046325684</v>
      </c>
      <c r="I1489" s="231"/>
      <c r="J1489" s="231"/>
      <c r="K1489" s="264">
        <f>AF1235*AD$1511*AK1489</f>
        <v>1165.0500000000002</v>
      </c>
      <c r="L1489" s="264"/>
      <c r="M1489" s="264"/>
      <c r="N1489" s="566"/>
      <c r="O1489" s="263">
        <f>IF(E1489="","",IF(E1489="粘性土",1,CHOOSE(AJ$1161,X$1155,X$1156,X$1157)))</f>
        <v>1</v>
      </c>
      <c r="P1489" s="264"/>
      <c r="Q1489" s="264">
        <f>IF(E1489="","",IF(E1489="粘性土",1,CHOOSE(AJ$1161,AB$1155,AB$1156,AB$1157)))</f>
        <v>1</v>
      </c>
      <c r="R1489" s="264"/>
      <c r="S1489" s="264">
        <f>IF(E1489="","",IF(E1489="粘性土",1,CHOOSE(AJ$1161,AF$1155,AF$1156,AF$1157)))</f>
        <v>1</v>
      </c>
      <c r="T1489" s="264"/>
      <c r="U1489" s="560">
        <f>IF(E1489="","",IF(E1489="粘性土",1,AJ$1177))</f>
        <v>1</v>
      </c>
      <c r="V1489" s="561"/>
      <c r="W1489" s="562"/>
      <c r="X1489" s="550">
        <f>IF(E1489="","",ROUND(K1489*O1489*U1489,1))</f>
        <v>1165.0999999999999</v>
      </c>
      <c r="Y1489" s="551"/>
      <c r="Z1489" s="551"/>
      <c r="AA1489" s="551"/>
      <c r="AB1489" s="550">
        <f>IF(E1489="","",ROUND(K1489*Q1489*U1489,1))</f>
        <v>1165.0999999999999</v>
      </c>
      <c r="AC1489" s="551"/>
      <c r="AD1489" s="551"/>
      <c r="AE1489" s="551"/>
      <c r="AF1489" s="550">
        <f>IF(E1489="","",ROUND(K1489*S1489*U1489,1))</f>
        <v>1165.0999999999999</v>
      </c>
      <c r="AG1489" s="551"/>
      <c r="AH1489" s="551"/>
      <c r="AI1489" s="552"/>
      <c r="AJ1489" s="84"/>
      <c r="AK1489" s="569">
        <f>R308</f>
        <v>1</v>
      </c>
      <c r="AL1489" s="231"/>
      <c r="AM1489" s="231"/>
      <c r="AN1489" s="231"/>
    </row>
    <row r="1490" spans="1:40" s="174" customFormat="1" ht="15.75" customHeight="1">
      <c r="A1490" s="117" t="str">
        <f t="shared" ref="A1490" si="319">A1489</f>
        <v/>
      </c>
      <c r="B1490" s="165"/>
      <c r="C1490" s="265"/>
      <c r="D1490" s="266"/>
      <c r="E1490" s="266"/>
      <c r="F1490" s="266"/>
      <c r="G1490" s="266"/>
      <c r="H1490" s="231"/>
      <c r="I1490" s="231"/>
      <c r="J1490" s="231"/>
      <c r="K1490" s="264">
        <f>AF1236*AD$1511*AK1489</f>
        <v>1165.0500000000002</v>
      </c>
      <c r="L1490" s="264"/>
      <c r="M1490" s="264"/>
      <c r="N1490" s="566"/>
      <c r="O1490" s="263">
        <f>O1489</f>
        <v>1</v>
      </c>
      <c r="P1490" s="264"/>
      <c r="Q1490" s="264">
        <f>Q1489</f>
        <v>1</v>
      </c>
      <c r="R1490" s="264"/>
      <c r="S1490" s="264">
        <f>S1489</f>
        <v>1</v>
      </c>
      <c r="T1490" s="264"/>
      <c r="U1490" s="560">
        <f>U1489</f>
        <v>1</v>
      </c>
      <c r="V1490" s="561"/>
      <c r="W1490" s="562"/>
      <c r="X1490" s="550">
        <f>IF(E1489="","",ROUND(K1490*O1490*U1490,1))</f>
        <v>1165.0999999999999</v>
      </c>
      <c r="Y1490" s="551"/>
      <c r="Z1490" s="551"/>
      <c r="AA1490" s="551"/>
      <c r="AB1490" s="550">
        <f>IF(E1489="","",ROUND(K1490*Q1490*U1490,1))</f>
        <v>1165.0999999999999</v>
      </c>
      <c r="AC1490" s="551"/>
      <c r="AD1490" s="551"/>
      <c r="AE1490" s="551"/>
      <c r="AF1490" s="550">
        <f>IF(E1489="","",ROUND(K1490*S1490*U1490,1))</f>
        <v>1165.0999999999999</v>
      </c>
      <c r="AG1490" s="551"/>
      <c r="AH1490" s="551"/>
      <c r="AI1490" s="552"/>
      <c r="AJ1490" s="84"/>
      <c r="AK1490" s="569"/>
      <c r="AL1490" s="231"/>
      <c r="AM1490" s="231"/>
      <c r="AN1490" s="231"/>
    </row>
    <row r="1491" spans="1:40" s="174" customFormat="1" ht="15.75" customHeight="1">
      <c r="A1491" s="117" t="str">
        <f>IF(液状化L1の有無="",IF(H1491="","×",""),"×")</f>
        <v/>
      </c>
      <c r="B1491" s="165"/>
      <c r="C1491" s="265">
        <f>IF(D1237="","",D1237)</f>
        <v>7</v>
      </c>
      <c r="D1491" s="266"/>
      <c r="E1491" s="266" t="str">
        <f>IF(G1237="","",G1237)</f>
        <v>砂質土</v>
      </c>
      <c r="F1491" s="266"/>
      <c r="G1491" s="266"/>
      <c r="H1491" s="231">
        <f>IF(J1237="","",J1237)</f>
        <v>8.6000003814697266</v>
      </c>
      <c r="I1491" s="231"/>
      <c r="J1491" s="231"/>
      <c r="K1491" s="264">
        <f>AF1237*AD$1511*AK1491</f>
        <v>1367.7730798512698</v>
      </c>
      <c r="L1491" s="264"/>
      <c r="M1491" s="264"/>
      <c r="N1491" s="566"/>
      <c r="O1491" s="263">
        <f>IF(E1491="","",IF(E1491="粘性土",1,CHOOSE(AJ$1161,X$1155,X$1156,X$1157)))</f>
        <v>1</v>
      </c>
      <c r="P1491" s="264"/>
      <c r="Q1491" s="264">
        <f>IF(E1491="","",IF(E1491="粘性土",1,CHOOSE(AJ$1161,AB$1155,AB$1156,AB$1157)))</f>
        <v>0.5</v>
      </c>
      <c r="R1491" s="264"/>
      <c r="S1491" s="264">
        <f>IF(E1491="","",IF(E1491="粘性土",1,CHOOSE(AJ$1161,AF$1155,AF$1156,AF$1157)))</f>
        <v>0.4</v>
      </c>
      <c r="T1491" s="264"/>
      <c r="U1491" s="560">
        <f>IF(E1491="","",IF(E1491="粘性土",1,AJ$1177))</f>
        <v>0.83899999999999997</v>
      </c>
      <c r="V1491" s="561"/>
      <c r="W1491" s="562"/>
      <c r="X1491" s="550">
        <f>IF(E1491="","",ROUND(K1491*O1491*U1491,1))</f>
        <v>1147.5999999999999</v>
      </c>
      <c r="Y1491" s="551"/>
      <c r="Z1491" s="551"/>
      <c r="AA1491" s="551"/>
      <c r="AB1491" s="550">
        <f>IF(E1491="","",ROUND(K1491*Q1491*U1491,1))</f>
        <v>573.79999999999995</v>
      </c>
      <c r="AC1491" s="551"/>
      <c r="AD1491" s="551"/>
      <c r="AE1491" s="551"/>
      <c r="AF1491" s="550">
        <f>IF(E1491="","",ROUND(K1491*S1491*U1491,1))</f>
        <v>459</v>
      </c>
      <c r="AG1491" s="551"/>
      <c r="AH1491" s="551"/>
      <c r="AI1491" s="552"/>
      <c r="AJ1491" s="84"/>
      <c r="AK1491" s="569">
        <f>R309</f>
        <v>0.72100001573562622</v>
      </c>
      <c r="AL1491" s="231"/>
      <c r="AM1491" s="231"/>
      <c r="AN1491" s="231"/>
    </row>
    <row r="1492" spans="1:40" s="174" customFormat="1" ht="15.75" customHeight="1">
      <c r="A1492" s="117" t="str">
        <f t="shared" ref="A1492" si="320">A1491</f>
        <v/>
      </c>
      <c r="B1492" s="165"/>
      <c r="C1492" s="265"/>
      <c r="D1492" s="266"/>
      <c r="E1492" s="266"/>
      <c r="F1492" s="266"/>
      <c r="G1492" s="266"/>
      <c r="H1492" s="231"/>
      <c r="I1492" s="231"/>
      <c r="J1492" s="231"/>
      <c r="K1492" s="264">
        <f>AF1238*AD$1511*AK1491</f>
        <v>2157.3762470841407</v>
      </c>
      <c r="L1492" s="264"/>
      <c r="M1492" s="264"/>
      <c r="N1492" s="566"/>
      <c r="O1492" s="263">
        <f>O1491</f>
        <v>1</v>
      </c>
      <c r="P1492" s="264"/>
      <c r="Q1492" s="264">
        <f>Q1491</f>
        <v>0.5</v>
      </c>
      <c r="R1492" s="264"/>
      <c r="S1492" s="264">
        <f>S1491</f>
        <v>0.4</v>
      </c>
      <c r="T1492" s="264"/>
      <c r="U1492" s="560">
        <f>U1491</f>
        <v>0.83899999999999997</v>
      </c>
      <c r="V1492" s="561"/>
      <c r="W1492" s="562"/>
      <c r="X1492" s="550">
        <f>IF(E1491="","",ROUND(K1492*O1492*U1492,1))</f>
        <v>1810</v>
      </c>
      <c r="Y1492" s="551"/>
      <c r="Z1492" s="551"/>
      <c r="AA1492" s="551"/>
      <c r="AB1492" s="550">
        <f>IF(E1491="","",ROUND(K1492*Q1492*U1492,1))</f>
        <v>905</v>
      </c>
      <c r="AC1492" s="551"/>
      <c r="AD1492" s="551"/>
      <c r="AE1492" s="551"/>
      <c r="AF1492" s="550">
        <f>IF(E1491="","",ROUND(K1492*S1492*U1492,1))</f>
        <v>724</v>
      </c>
      <c r="AG1492" s="551"/>
      <c r="AH1492" s="551"/>
      <c r="AI1492" s="552"/>
      <c r="AJ1492" s="84"/>
      <c r="AK1492" s="569"/>
      <c r="AL1492" s="231"/>
      <c r="AM1492" s="231"/>
      <c r="AN1492" s="231"/>
    </row>
    <row r="1493" spans="1:40" s="174" customFormat="1" ht="15.75" customHeight="1">
      <c r="A1493" s="117" t="str">
        <f>IF(液状化L1の有無="",IF(H1493="","×",""),"×")</f>
        <v/>
      </c>
      <c r="B1493" s="165"/>
      <c r="C1493" s="265">
        <f>IF(D1239="","",D1239)</f>
        <v>8</v>
      </c>
      <c r="D1493" s="266"/>
      <c r="E1493" s="266" t="str">
        <f>IF(G1239="","",G1239)</f>
        <v>粘性土</v>
      </c>
      <c r="F1493" s="266"/>
      <c r="G1493" s="266"/>
      <c r="H1493" s="231">
        <f>IF(J1239="","",J1239)</f>
        <v>2.2000000476837158</v>
      </c>
      <c r="I1493" s="231"/>
      <c r="J1493" s="231"/>
      <c r="K1493" s="264">
        <f>AF1239*AD$1511*AK1493</f>
        <v>1143.4499999999998</v>
      </c>
      <c r="L1493" s="264"/>
      <c r="M1493" s="264"/>
      <c r="N1493" s="566"/>
      <c r="O1493" s="263">
        <f>IF(E1493="","",IF(E1493="粘性土",1,CHOOSE(AJ$1161,X$1155,X$1156,X$1157)))</f>
        <v>1</v>
      </c>
      <c r="P1493" s="264"/>
      <c r="Q1493" s="264">
        <f>IF(E1493="","",IF(E1493="粘性土",1,CHOOSE(AJ$1161,AB$1155,AB$1156,AB$1157)))</f>
        <v>1</v>
      </c>
      <c r="R1493" s="264"/>
      <c r="S1493" s="264">
        <f>IF(E1493="","",IF(E1493="粘性土",1,CHOOSE(AJ$1161,AF$1155,AF$1156,AF$1157)))</f>
        <v>1</v>
      </c>
      <c r="T1493" s="264"/>
      <c r="U1493" s="560">
        <f>IF(E1493="","",IF(E1493="粘性土",1,AJ$1177))</f>
        <v>1</v>
      </c>
      <c r="V1493" s="561"/>
      <c r="W1493" s="562"/>
      <c r="X1493" s="550">
        <f>IF(E1493="","",ROUND(K1493*O1493*U1493,1))</f>
        <v>1143.5</v>
      </c>
      <c r="Y1493" s="551"/>
      <c r="Z1493" s="551"/>
      <c r="AA1493" s="551"/>
      <c r="AB1493" s="550">
        <f>IF(E1493="","",ROUND(K1493*Q1493*U1493,1))</f>
        <v>1143.5</v>
      </c>
      <c r="AC1493" s="551"/>
      <c r="AD1493" s="551"/>
      <c r="AE1493" s="551"/>
      <c r="AF1493" s="550">
        <f>IF(E1493="","",ROUND(K1493*S1493*U1493,1))</f>
        <v>1143.5</v>
      </c>
      <c r="AG1493" s="551"/>
      <c r="AH1493" s="551"/>
      <c r="AI1493" s="552"/>
      <c r="AJ1493" s="84"/>
      <c r="AK1493" s="569">
        <f>R310</f>
        <v>1</v>
      </c>
      <c r="AL1493" s="231"/>
      <c r="AM1493" s="231"/>
      <c r="AN1493" s="231"/>
    </row>
    <row r="1494" spans="1:40" s="174" customFormat="1" ht="15.75" customHeight="1">
      <c r="A1494" s="117" t="str">
        <f t="shared" ref="A1494" si="321">A1493</f>
        <v/>
      </c>
      <c r="B1494" s="165"/>
      <c r="C1494" s="265"/>
      <c r="D1494" s="266"/>
      <c r="E1494" s="266"/>
      <c r="F1494" s="266"/>
      <c r="G1494" s="266"/>
      <c r="H1494" s="231"/>
      <c r="I1494" s="231"/>
      <c r="J1494" s="231"/>
      <c r="K1494" s="264">
        <f>AF1240*AD$1511*AK1493</f>
        <v>1143.4499999999998</v>
      </c>
      <c r="L1494" s="264"/>
      <c r="M1494" s="264"/>
      <c r="N1494" s="566"/>
      <c r="O1494" s="263">
        <f>O1493</f>
        <v>1</v>
      </c>
      <c r="P1494" s="264"/>
      <c r="Q1494" s="264">
        <f>Q1493</f>
        <v>1</v>
      </c>
      <c r="R1494" s="264"/>
      <c r="S1494" s="264">
        <f>S1493</f>
        <v>1</v>
      </c>
      <c r="T1494" s="264"/>
      <c r="U1494" s="560">
        <f>U1493</f>
        <v>1</v>
      </c>
      <c r="V1494" s="561"/>
      <c r="W1494" s="562"/>
      <c r="X1494" s="550">
        <f>IF(E1493="","",ROUND(K1494*O1494*U1494,1))</f>
        <v>1143.5</v>
      </c>
      <c r="Y1494" s="551"/>
      <c r="Z1494" s="551"/>
      <c r="AA1494" s="551"/>
      <c r="AB1494" s="550">
        <f>IF(E1493="","",ROUND(K1494*Q1494*U1494,1))</f>
        <v>1143.5</v>
      </c>
      <c r="AC1494" s="551"/>
      <c r="AD1494" s="551"/>
      <c r="AE1494" s="551"/>
      <c r="AF1494" s="550">
        <f>IF(E1493="","",ROUND(K1494*S1494*U1494,1))</f>
        <v>1143.5</v>
      </c>
      <c r="AG1494" s="551"/>
      <c r="AH1494" s="551"/>
      <c r="AI1494" s="552"/>
      <c r="AJ1494" s="84"/>
      <c r="AK1494" s="569"/>
      <c r="AL1494" s="231"/>
      <c r="AM1494" s="231"/>
      <c r="AN1494" s="231"/>
    </row>
    <row r="1495" spans="1:40" s="174" customFormat="1" ht="15.75" customHeight="1">
      <c r="A1495" s="117" t="str">
        <f>IF(液状化L1の有無="",IF(H1495="","×",""),"×")</f>
        <v/>
      </c>
      <c r="B1495" s="165"/>
      <c r="C1495" s="265">
        <f>IF(D1241="","",D1241)</f>
        <v>9</v>
      </c>
      <c r="D1495" s="266"/>
      <c r="E1495" s="266" t="str">
        <f>IF(G1241="","",G1241)</f>
        <v>砂質土</v>
      </c>
      <c r="F1495" s="266"/>
      <c r="G1495" s="266"/>
      <c r="H1495" s="231">
        <f>IF(J1241="","",J1241)</f>
        <v>1.5</v>
      </c>
      <c r="I1495" s="231"/>
      <c r="J1495" s="231"/>
      <c r="K1495" s="264">
        <f>AF1241*AD$1511*AK1495</f>
        <v>2828.25</v>
      </c>
      <c r="L1495" s="264"/>
      <c r="M1495" s="264"/>
      <c r="N1495" s="566"/>
      <c r="O1495" s="263">
        <f>IF(E1495="","",IF(E1495="粘性土",1,CHOOSE(AJ$1161,X$1155,X$1156,X$1157)))</f>
        <v>1</v>
      </c>
      <c r="P1495" s="264"/>
      <c r="Q1495" s="264">
        <f>IF(E1495="","",IF(E1495="粘性土",1,CHOOSE(AJ$1161,AB$1155,AB$1156,AB$1157)))</f>
        <v>0.5</v>
      </c>
      <c r="R1495" s="264"/>
      <c r="S1495" s="264">
        <f>IF(E1495="","",IF(E1495="粘性土",1,CHOOSE(AJ$1161,AF$1155,AF$1156,AF$1157)))</f>
        <v>0.4</v>
      </c>
      <c r="T1495" s="264"/>
      <c r="U1495" s="560">
        <f>IF(E1495="","",IF(E1495="粘性土",1,AJ$1177))</f>
        <v>0.83899999999999997</v>
      </c>
      <c r="V1495" s="561"/>
      <c r="W1495" s="562"/>
      <c r="X1495" s="550">
        <f>IF(E1495="","",ROUND(K1495*O1495*U1495,1))</f>
        <v>2372.9</v>
      </c>
      <c r="Y1495" s="551"/>
      <c r="Z1495" s="551"/>
      <c r="AA1495" s="551"/>
      <c r="AB1495" s="550">
        <f>IF(E1495="","",ROUND(K1495*Q1495*U1495,1))</f>
        <v>1186.5</v>
      </c>
      <c r="AC1495" s="551"/>
      <c r="AD1495" s="551"/>
      <c r="AE1495" s="551"/>
      <c r="AF1495" s="550">
        <f>IF(E1495="","",ROUND(K1495*S1495*U1495,1))</f>
        <v>949.2</v>
      </c>
      <c r="AG1495" s="551"/>
      <c r="AH1495" s="551"/>
      <c r="AI1495" s="552"/>
      <c r="AJ1495" s="84"/>
      <c r="AK1495" s="569">
        <f>R311</f>
        <v>1</v>
      </c>
      <c r="AL1495" s="231"/>
      <c r="AM1495" s="231"/>
      <c r="AN1495" s="231"/>
    </row>
    <row r="1496" spans="1:40" s="174" customFormat="1" ht="15.75" customHeight="1">
      <c r="A1496" s="117" t="str">
        <f t="shared" ref="A1496" si="322">A1495</f>
        <v/>
      </c>
      <c r="B1496" s="165"/>
      <c r="C1496" s="265"/>
      <c r="D1496" s="266"/>
      <c r="E1496" s="266"/>
      <c r="F1496" s="266"/>
      <c r="G1496" s="266"/>
      <c r="H1496" s="231"/>
      <c r="I1496" s="231"/>
      <c r="J1496" s="231"/>
      <c r="K1496" s="264">
        <f>AF1242*AD$1511*AK1495</f>
        <v>2997</v>
      </c>
      <c r="L1496" s="264"/>
      <c r="M1496" s="264"/>
      <c r="N1496" s="566"/>
      <c r="O1496" s="263">
        <f>O1495</f>
        <v>1</v>
      </c>
      <c r="P1496" s="264"/>
      <c r="Q1496" s="264">
        <f>Q1495</f>
        <v>0.5</v>
      </c>
      <c r="R1496" s="264"/>
      <c r="S1496" s="264">
        <f>S1495</f>
        <v>0.4</v>
      </c>
      <c r="T1496" s="264"/>
      <c r="U1496" s="560">
        <f>U1495</f>
        <v>0.83899999999999997</v>
      </c>
      <c r="V1496" s="561"/>
      <c r="W1496" s="562"/>
      <c r="X1496" s="550">
        <f>IF(E1495="","",ROUND(K1496*O1496*U1496,1))</f>
        <v>2514.5</v>
      </c>
      <c r="Y1496" s="551"/>
      <c r="Z1496" s="551"/>
      <c r="AA1496" s="551"/>
      <c r="AB1496" s="550">
        <f>IF(E1495="","",ROUND(K1496*Q1496*U1496,1))</f>
        <v>1257.2</v>
      </c>
      <c r="AC1496" s="551"/>
      <c r="AD1496" s="551"/>
      <c r="AE1496" s="551"/>
      <c r="AF1496" s="550">
        <f>IF(E1495="","",ROUND(K1496*S1496*U1496,1))</f>
        <v>1005.8</v>
      </c>
      <c r="AG1496" s="551"/>
      <c r="AH1496" s="551"/>
      <c r="AI1496" s="552"/>
      <c r="AJ1496" s="84"/>
      <c r="AK1496" s="569"/>
      <c r="AL1496" s="231"/>
      <c r="AM1496" s="231"/>
      <c r="AN1496" s="231"/>
    </row>
    <row r="1497" spans="1:40" s="174" customFormat="1" ht="15.75" customHeight="1">
      <c r="A1497" s="117" t="str">
        <f>IF(液状化L1の有無="",IF(H1497="","×",""),"×")</f>
        <v/>
      </c>
      <c r="B1497" s="165"/>
      <c r="C1497" s="265">
        <f>IF(D1243="","",D1243)</f>
        <v>10</v>
      </c>
      <c r="D1497" s="266"/>
      <c r="E1497" s="266" t="str">
        <f>IF(G1243="","",G1243)</f>
        <v>粘性土</v>
      </c>
      <c r="F1497" s="266"/>
      <c r="G1497" s="266"/>
      <c r="H1497" s="231">
        <f>IF(J1243="","",J1243)</f>
        <v>3.8499999046325684</v>
      </c>
      <c r="I1497" s="231"/>
      <c r="J1497" s="231"/>
      <c r="K1497" s="264">
        <f>AF1243*AD$1511*AK1497</f>
        <v>1159.6500000000001</v>
      </c>
      <c r="L1497" s="264"/>
      <c r="M1497" s="264"/>
      <c r="N1497" s="566"/>
      <c r="O1497" s="263">
        <f>IF(E1497="","",IF(E1497="粘性土",1,CHOOSE(AJ$1161,X$1155,X$1156,X$1157)))</f>
        <v>1</v>
      </c>
      <c r="P1497" s="264"/>
      <c r="Q1497" s="264">
        <f>IF(E1497="","",IF(E1497="粘性土",1,CHOOSE(AJ$1161,AB$1155,AB$1156,AB$1157)))</f>
        <v>1</v>
      </c>
      <c r="R1497" s="264"/>
      <c r="S1497" s="264">
        <f>IF(E1497="","",IF(E1497="粘性土",1,CHOOSE(AJ$1161,AF$1155,AF$1156,AF$1157)))</f>
        <v>1</v>
      </c>
      <c r="T1497" s="264"/>
      <c r="U1497" s="560">
        <f>IF(E1497="","",IF(E1497="粘性土",1,AJ$1177))</f>
        <v>1</v>
      </c>
      <c r="V1497" s="561"/>
      <c r="W1497" s="562"/>
      <c r="X1497" s="550">
        <f>IF(E1497="","",ROUND(K1497*O1497*U1497,1))</f>
        <v>1159.7</v>
      </c>
      <c r="Y1497" s="551"/>
      <c r="Z1497" s="551"/>
      <c r="AA1497" s="551"/>
      <c r="AB1497" s="550">
        <f>IF(E1497="","",ROUND(K1497*Q1497*U1497,1))</f>
        <v>1159.7</v>
      </c>
      <c r="AC1497" s="551"/>
      <c r="AD1497" s="551"/>
      <c r="AE1497" s="551"/>
      <c r="AF1497" s="550">
        <f>IF(E1497="","",ROUND(K1497*S1497*U1497,1))</f>
        <v>1159.7</v>
      </c>
      <c r="AG1497" s="551"/>
      <c r="AH1497" s="551"/>
      <c r="AI1497" s="552"/>
      <c r="AJ1497" s="84"/>
      <c r="AK1497" s="569">
        <f>R312</f>
        <v>1</v>
      </c>
      <c r="AL1497" s="231"/>
      <c r="AM1497" s="231"/>
      <c r="AN1497" s="231"/>
    </row>
    <row r="1498" spans="1:40" s="174" customFormat="1" ht="15.75" customHeight="1">
      <c r="A1498" s="117" t="str">
        <f t="shared" ref="A1498" si="323">A1497</f>
        <v/>
      </c>
      <c r="B1498" s="165"/>
      <c r="C1498" s="265"/>
      <c r="D1498" s="266"/>
      <c r="E1498" s="266"/>
      <c r="F1498" s="266"/>
      <c r="G1498" s="266"/>
      <c r="H1498" s="231"/>
      <c r="I1498" s="231"/>
      <c r="J1498" s="231"/>
      <c r="K1498" s="264">
        <f>AF1244*AD$1511*AK1497</f>
        <v>1159.6500000000001</v>
      </c>
      <c r="L1498" s="264"/>
      <c r="M1498" s="264"/>
      <c r="N1498" s="566"/>
      <c r="O1498" s="263">
        <f>O1497</f>
        <v>1</v>
      </c>
      <c r="P1498" s="264"/>
      <c r="Q1498" s="264">
        <f>Q1497</f>
        <v>1</v>
      </c>
      <c r="R1498" s="264"/>
      <c r="S1498" s="264">
        <f>S1497</f>
        <v>1</v>
      </c>
      <c r="T1498" s="264"/>
      <c r="U1498" s="560">
        <f>U1497</f>
        <v>1</v>
      </c>
      <c r="V1498" s="561"/>
      <c r="W1498" s="562"/>
      <c r="X1498" s="550">
        <f>IF(E1497="","",ROUND(K1498*O1498*U1498,1))</f>
        <v>1159.7</v>
      </c>
      <c r="Y1498" s="551"/>
      <c r="Z1498" s="551"/>
      <c r="AA1498" s="551"/>
      <c r="AB1498" s="550">
        <f>IF(E1497="","",ROUND(K1498*Q1498*U1498,1))</f>
        <v>1159.7</v>
      </c>
      <c r="AC1498" s="551"/>
      <c r="AD1498" s="551"/>
      <c r="AE1498" s="551"/>
      <c r="AF1498" s="550">
        <f>IF(E1497="","",ROUND(K1498*S1498*U1498,1))</f>
        <v>1159.7</v>
      </c>
      <c r="AG1498" s="551"/>
      <c r="AH1498" s="551"/>
      <c r="AI1498" s="552"/>
      <c r="AJ1498" s="84"/>
      <c r="AK1498" s="569"/>
      <c r="AL1498" s="231"/>
      <c r="AM1498" s="231"/>
      <c r="AN1498" s="231"/>
    </row>
    <row r="1499" spans="1:40" s="174" customFormat="1" ht="15.75" customHeight="1">
      <c r="A1499" s="117" t="str">
        <f>IF(液状化L1の有無="",IF(H1499="","×",""),"×")</f>
        <v/>
      </c>
      <c r="B1499" s="165"/>
      <c r="C1499" s="265">
        <f>IF(D1245="","",D1245)</f>
        <v>11</v>
      </c>
      <c r="D1499" s="266"/>
      <c r="E1499" s="266" t="str">
        <f>IF(G1245="","",G1245)</f>
        <v>砂質土</v>
      </c>
      <c r="F1499" s="266"/>
      <c r="G1499" s="266"/>
      <c r="H1499" s="231">
        <f>IF(J1245="","",J1245)</f>
        <v>2.4000000953674316</v>
      </c>
      <c r="I1499" s="231"/>
      <c r="J1499" s="231"/>
      <c r="K1499" s="264">
        <f>AF1245*AD$1511*AK1499</f>
        <v>3460.5</v>
      </c>
      <c r="L1499" s="264"/>
      <c r="M1499" s="264"/>
      <c r="N1499" s="566"/>
      <c r="O1499" s="263">
        <f>IF(E1499="","",IF(E1499="粘性土",1,CHOOSE(AJ$1161,X$1155,X$1156,X$1157)))</f>
        <v>1</v>
      </c>
      <c r="P1499" s="264"/>
      <c r="Q1499" s="264">
        <f>IF(E1499="","",IF(E1499="粘性土",1,CHOOSE(AJ$1161,AB$1155,AB$1156,AB$1157)))</f>
        <v>0.5</v>
      </c>
      <c r="R1499" s="264"/>
      <c r="S1499" s="264">
        <f>IF(E1499="","",IF(E1499="粘性土",1,CHOOSE(AJ$1161,AF$1155,AF$1156,AF$1157)))</f>
        <v>0.4</v>
      </c>
      <c r="T1499" s="264"/>
      <c r="U1499" s="560">
        <f>IF(E1499="","",IF(E1499="粘性土",1,AJ$1177))</f>
        <v>0.83899999999999997</v>
      </c>
      <c r="V1499" s="561"/>
      <c r="W1499" s="562"/>
      <c r="X1499" s="550">
        <f>IF(E1499="","",ROUND(K1499*O1499*U1499,1))</f>
        <v>2903.4</v>
      </c>
      <c r="Y1499" s="551"/>
      <c r="Z1499" s="551"/>
      <c r="AA1499" s="551"/>
      <c r="AB1499" s="550">
        <f>IF(E1499="","",ROUND(K1499*Q1499*U1499,1))</f>
        <v>1451.7</v>
      </c>
      <c r="AC1499" s="551"/>
      <c r="AD1499" s="551"/>
      <c r="AE1499" s="551"/>
      <c r="AF1499" s="550">
        <f>IF(E1499="","",ROUND(K1499*S1499*U1499,1))</f>
        <v>1161.3</v>
      </c>
      <c r="AG1499" s="551"/>
      <c r="AH1499" s="551"/>
      <c r="AI1499" s="552"/>
      <c r="AJ1499" s="84"/>
      <c r="AK1499" s="569">
        <f>R313</f>
        <v>1</v>
      </c>
      <c r="AL1499" s="231"/>
      <c r="AM1499" s="231"/>
      <c r="AN1499" s="231"/>
    </row>
    <row r="1500" spans="1:40" s="174" customFormat="1" ht="15.75" customHeight="1">
      <c r="A1500" s="117" t="str">
        <f t="shared" ref="A1500" si="324">A1499</f>
        <v/>
      </c>
      <c r="B1500" s="165"/>
      <c r="C1500" s="265"/>
      <c r="D1500" s="266"/>
      <c r="E1500" s="266"/>
      <c r="F1500" s="266"/>
      <c r="G1500" s="266"/>
      <c r="H1500" s="231"/>
      <c r="I1500" s="231"/>
      <c r="J1500" s="231"/>
      <c r="K1500" s="264">
        <f>AF1246*AD$1511*AK1499</f>
        <v>3741.75</v>
      </c>
      <c r="L1500" s="264"/>
      <c r="M1500" s="264"/>
      <c r="N1500" s="566"/>
      <c r="O1500" s="263">
        <f>O1499</f>
        <v>1</v>
      </c>
      <c r="P1500" s="264"/>
      <c r="Q1500" s="264">
        <f>Q1499</f>
        <v>0.5</v>
      </c>
      <c r="R1500" s="264"/>
      <c r="S1500" s="264">
        <f>S1499</f>
        <v>0.4</v>
      </c>
      <c r="T1500" s="264"/>
      <c r="U1500" s="560">
        <f>U1499</f>
        <v>0.83899999999999997</v>
      </c>
      <c r="V1500" s="561"/>
      <c r="W1500" s="562"/>
      <c r="X1500" s="550">
        <f>IF(E1499="","",ROUND(K1500*O1500*U1500,1))</f>
        <v>3139.3</v>
      </c>
      <c r="Y1500" s="551"/>
      <c r="Z1500" s="551"/>
      <c r="AA1500" s="551"/>
      <c r="AB1500" s="550">
        <f>IF(E1499="","",ROUND(K1500*Q1500*U1500,1))</f>
        <v>1569.7</v>
      </c>
      <c r="AC1500" s="551"/>
      <c r="AD1500" s="551"/>
      <c r="AE1500" s="551"/>
      <c r="AF1500" s="550">
        <f>IF(E1499="","",ROUND(K1500*S1500*U1500,1))</f>
        <v>1255.7</v>
      </c>
      <c r="AG1500" s="551"/>
      <c r="AH1500" s="551"/>
      <c r="AI1500" s="552"/>
      <c r="AJ1500" s="84"/>
      <c r="AK1500" s="569"/>
      <c r="AL1500" s="231"/>
      <c r="AM1500" s="231"/>
      <c r="AN1500" s="231"/>
    </row>
    <row r="1501" spans="1:40" s="174" customFormat="1" ht="15.75" customHeight="1">
      <c r="A1501" s="117" t="str">
        <f>IF(液状化L1の有無="",IF(H1501="","×",""),"×")</f>
        <v/>
      </c>
      <c r="B1501" s="165"/>
      <c r="C1501" s="265">
        <f>IF(D1247="","",D1247)</f>
        <v>12</v>
      </c>
      <c r="D1501" s="266"/>
      <c r="E1501" s="266" t="str">
        <f>IF(G1247="","",G1247)</f>
        <v>粘性土</v>
      </c>
      <c r="F1501" s="266"/>
      <c r="G1501" s="266"/>
      <c r="H1501" s="231">
        <f>IF(J1247="","",J1247)</f>
        <v>2.2699999809265137</v>
      </c>
      <c r="I1501" s="231"/>
      <c r="J1501" s="231"/>
      <c r="K1501" s="264">
        <f>AF1247*AD$1511*AK1501</f>
        <v>1159.6500000000001</v>
      </c>
      <c r="L1501" s="264"/>
      <c r="M1501" s="264"/>
      <c r="N1501" s="566"/>
      <c r="O1501" s="263">
        <f>IF(E1501="","",IF(E1501="粘性土",1,CHOOSE(AJ$1161,X$1155,X$1156,X$1157)))</f>
        <v>1</v>
      </c>
      <c r="P1501" s="264"/>
      <c r="Q1501" s="264">
        <f>IF(E1501="","",IF(E1501="粘性土",1,CHOOSE(AJ$1161,AB$1155,AB$1156,AB$1157)))</f>
        <v>1</v>
      </c>
      <c r="R1501" s="264"/>
      <c r="S1501" s="264">
        <f>IF(E1501="","",IF(E1501="粘性土",1,CHOOSE(AJ$1161,AF$1155,AF$1156,AF$1157)))</f>
        <v>1</v>
      </c>
      <c r="T1501" s="264"/>
      <c r="U1501" s="560">
        <f>IF(E1501="","",IF(E1501="粘性土",1,AJ$1177))</f>
        <v>1</v>
      </c>
      <c r="V1501" s="561"/>
      <c r="W1501" s="562"/>
      <c r="X1501" s="550">
        <f>IF(E1501="","",ROUND(K1501*O1501*U1501,1))</f>
        <v>1159.7</v>
      </c>
      <c r="Y1501" s="551"/>
      <c r="Z1501" s="551"/>
      <c r="AA1501" s="551"/>
      <c r="AB1501" s="550">
        <f>IF(E1501="","",ROUND(K1501*Q1501*U1501,1))</f>
        <v>1159.7</v>
      </c>
      <c r="AC1501" s="551"/>
      <c r="AD1501" s="551"/>
      <c r="AE1501" s="551"/>
      <c r="AF1501" s="550">
        <f>IF(E1501="","",ROUND(K1501*S1501*U1501,1))</f>
        <v>1159.7</v>
      </c>
      <c r="AG1501" s="551"/>
      <c r="AH1501" s="551"/>
      <c r="AI1501" s="552"/>
      <c r="AJ1501" s="84"/>
      <c r="AK1501" s="569">
        <f>R314</f>
        <v>1</v>
      </c>
      <c r="AL1501" s="231"/>
      <c r="AM1501" s="231"/>
      <c r="AN1501" s="231"/>
    </row>
    <row r="1502" spans="1:40" s="174" customFormat="1" ht="15.75" customHeight="1">
      <c r="A1502" s="117" t="str">
        <f t="shared" ref="A1502" si="325">A1501</f>
        <v/>
      </c>
      <c r="B1502" s="165"/>
      <c r="C1502" s="265"/>
      <c r="D1502" s="266"/>
      <c r="E1502" s="266"/>
      <c r="F1502" s="266"/>
      <c r="G1502" s="266"/>
      <c r="H1502" s="231"/>
      <c r="I1502" s="231"/>
      <c r="J1502" s="231"/>
      <c r="K1502" s="264">
        <f>AF1248*AD$1511*AK1501</f>
        <v>1159.6500000000001</v>
      </c>
      <c r="L1502" s="264"/>
      <c r="M1502" s="264"/>
      <c r="N1502" s="566"/>
      <c r="O1502" s="263">
        <f>O1501</f>
        <v>1</v>
      </c>
      <c r="P1502" s="264"/>
      <c r="Q1502" s="264">
        <f>Q1501</f>
        <v>1</v>
      </c>
      <c r="R1502" s="264"/>
      <c r="S1502" s="264">
        <f>S1501</f>
        <v>1</v>
      </c>
      <c r="T1502" s="264"/>
      <c r="U1502" s="560">
        <f>U1501</f>
        <v>1</v>
      </c>
      <c r="V1502" s="561"/>
      <c r="W1502" s="562"/>
      <c r="X1502" s="550">
        <f>IF(E1501="","",ROUND(K1502*O1502*U1502,1))</f>
        <v>1159.7</v>
      </c>
      <c r="Y1502" s="551"/>
      <c r="Z1502" s="551"/>
      <c r="AA1502" s="551"/>
      <c r="AB1502" s="550">
        <f>IF(E1501="","",ROUND(K1502*Q1502*U1502,1))</f>
        <v>1159.7</v>
      </c>
      <c r="AC1502" s="551"/>
      <c r="AD1502" s="551"/>
      <c r="AE1502" s="551"/>
      <c r="AF1502" s="550">
        <f>IF(E1501="","",ROUND(K1502*S1502*U1502,1))</f>
        <v>1159.7</v>
      </c>
      <c r="AG1502" s="551"/>
      <c r="AH1502" s="551"/>
      <c r="AI1502" s="552"/>
      <c r="AJ1502" s="84"/>
      <c r="AK1502" s="569"/>
      <c r="AL1502" s="231"/>
      <c r="AM1502" s="231"/>
      <c r="AN1502" s="231"/>
    </row>
    <row r="1503" spans="1:40" s="174" customFormat="1" ht="15.75" hidden="1" customHeight="1">
      <c r="A1503" s="117" t="str">
        <f>IF(液状化L1の有無="",IF(H1503="","×",""),"×")</f>
        <v>×</v>
      </c>
      <c r="B1503" s="165"/>
      <c r="C1503" s="265" t="str">
        <f>IF(D1249="","",D1249)</f>
        <v/>
      </c>
      <c r="D1503" s="266"/>
      <c r="E1503" s="266" t="str">
        <f>IF(G1249="","",G1249)</f>
        <v/>
      </c>
      <c r="F1503" s="266"/>
      <c r="G1503" s="266"/>
      <c r="H1503" s="231" t="str">
        <f>IF(J1249="","",J1249)</f>
        <v/>
      </c>
      <c r="I1503" s="231"/>
      <c r="J1503" s="231"/>
      <c r="K1503" s="264">
        <f>AF1249*AD$1511*AK1503</f>
        <v>0</v>
      </c>
      <c r="L1503" s="264"/>
      <c r="M1503" s="264"/>
      <c r="N1503" s="566"/>
      <c r="O1503" s="263" t="str">
        <f>IF(E1503="","",IF(E1503="粘性土",1,CHOOSE(AJ$1161,X$1155,X$1156,X$1157)))</f>
        <v/>
      </c>
      <c r="P1503" s="264"/>
      <c r="Q1503" s="264" t="str">
        <f>IF(E1503="","",IF(E1503="粘性土",1,CHOOSE(AJ$1161,AB$1155,AB$1156,AB$1157)))</f>
        <v/>
      </c>
      <c r="R1503" s="264"/>
      <c r="S1503" s="264" t="str">
        <f>IF(E1503="","",IF(E1503="粘性土",1,CHOOSE(AJ$1161,AF$1155,AF$1156,AF$1157)))</f>
        <v/>
      </c>
      <c r="T1503" s="264"/>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1"/>
      <c r="AM1503" s="231"/>
      <c r="AN1503" s="231"/>
    </row>
    <row r="1504" spans="1:40" s="174" customFormat="1" ht="15.75" hidden="1" customHeight="1">
      <c r="A1504" s="117" t="str">
        <f t="shared" ref="A1504" si="326">A1503</f>
        <v>×</v>
      </c>
      <c r="B1504" s="165"/>
      <c r="C1504" s="265"/>
      <c r="D1504" s="266"/>
      <c r="E1504" s="266"/>
      <c r="F1504" s="266"/>
      <c r="G1504" s="266"/>
      <c r="H1504" s="231"/>
      <c r="I1504" s="231"/>
      <c r="J1504" s="231"/>
      <c r="K1504" s="264">
        <f>AF1250*AD$1511*AK1503</f>
        <v>0</v>
      </c>
      <c r="L1504" s="264"/>
      <c r="M1504" s="264"/>
      <c r="N1504" s="566"/>
      <c r="O1504" s="263" t="str">
        <f>O1503</f>
        <v/>
      </c>
      <c r="P1504" s="264"/>
      <c r="Q1504" s="264" t="str">
        <f>Q1503</f>
        <v/>
      </c>
      <c r="R1504" s="264"/>
      <c r="S1504" s="264" t="str">
        <f>S1503</f>
        <v/>
      </c>
      <c r="T1504" s="264"/>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1"/>
      <c r="AM1504" s="231"/>
      <c r="AN1504" s="231"/>
    </row>
    <row r="1505" spans="1:40" s="174" customFormat="1" ht="15.75" hidden="1" customHeight="1">
      <c r="A1505" s="117" t="str">
        <f>IF(液状化L1の有無="",IF(H1505="","×",""),"×")</f>
        <v>×</v>
      </c>
      <c r="B1505" s="165"/>
      <c r="C1505" s="265" t="str">
        <f>IF(D1251="","",D1251)</f>
        <v/>
      </c>
      <c r="D1505" s="266"/>
      <c r="E1505" s="266" t="str">
        <f>IF(G1251="","",G1251)</f>
        <v/>
      </c>
      <c r="F1505" s="266"/>
      <c r="G1505" s="266"/>
      <c r="H1505" s="231" t="str">
        <f>IF(J1251="","",J1251)</f>
        <v/>
      </c>
      <c r="I1505" s="231"/>
      <c r="J1505" s="231"/>
      <c r="K1505" s="264">
        <f>AF1251*AD$1511*AK1505</f>
        <v>0</v>
      </c>
      <c r="L1505" s="264"/>
      <c r="M1505" s="264"/>
      <c r="N1505" s="566"/>
      <c r="O1505" s="263" t="str">
        <f>IF(E1505="","",IF(E1505="粘性土",1,CHOOSE(AJ$1161,X$1155,X$1156,X$1157)))</f>
        <v/>
      </c>
      <c r="P1505" s="264"/>
      <c r="Q1505" s="264" t="str">
        <f>IF(E1505="","",IF(E1505="粘性土",1,CHOOSE(AJ$1161,AB$1155,AB$1156,AB$1157)))</f>
        <v/>
      </c>
      <c r="R1505" s="264"/>
      <c r="S1505" s="264" t="str">
        <f>IF(E1505="","",IF(E1505="粘性土",1,CHOOSE(AJ$1161,AF$1155,AF$1156,AF$1157)))</f>
        <v/>
      </c>
      <c r="T1505" s="264"/>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1"/>
      <c r="AM1505" s="231"/>
      <c r="AN1505" s="231"/>
    </row>
    <row r="1506" spans="1:40" s="174" customFormat="1" ht="15.75" hidden="1" customHeight="1">
      <c r="A1506" s="117" t="str">
        <f t="shared" ref="A1506" si="327">A1505</f>
        <v>×</v>
      </c>
      <c r="B1506" s="165"/>
      <c r="C1506" s="265"/>
      <c r="D1506" s="266"/>
      <c r="E1506" s="266"/>
      <c r="F1506" s="266"/>
      <c r="G1506" s="266"/>
      <c r="H1506" s="231"/>
      <c r="I1506" s="231"/>
      <c r="J1506" s="231"/>
      <c r="K1506" s="264">
        <f>AF1252*AD$1511*AK1505</f>
        <v>0</v>
      </c>
      <c r="L1506" s="264"/>
      <c r="M1506" s="264"/>
      <c r="N1506" s="566"/>
      <c r="O1506" s="263" t="str">
        <f>O1505</f>
        <v/>
      </c>
      <c r="P1506" s="264"/>
      <c r="Q1506" s="264" t="str">
        <f>Q1505</f>
        <v/>
      </c>
      <c r="R1506" s="264"/>
      <c r="S1506" s="264" t="str">
        <f>S1505</f>
        <v/>
      </c>
      <c r="T1506" s="264"/>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1"/>
      <c r="AM1506" s="231"/>
      <c r="AN1506" s="231"/>
    </row>
    <row r="1507" spans="1:40" s="174" customFormat="1" ht="15.75" hidden="1" customHeight="1">
      <c r="A1507" s="117" t="str">
        <f>IF(液状化L1の有無="",IF(H1507="","×",""),"×")</f>
        <v>×</v>
      </c>
      <c r="B1507" s="165"/>
      <c r="C1507" s="265" t="str">
        <f>IF(D1253="","",D1253)</f>
        <v/>
      </c>
      <c r="D1507" s="266"/>
      <c r="E1507" s="266" t="str">
        <f>IF(G1253="","",G1253)</f>
        <v/>
      </c>
      <c r="F1507" s="266"/>
      <c r="G1507" s="266"/>
      <c r="H1507" s="231" t="str">
        <f>IF(J1253="","",J1253)</f>
        <v/>
      </c>
      <c r="I1507" s="231"/>
      <c r="J1507" s="231"/>
      <c r="K1507" s="264">
        <f>AF1253*AD$1511*AK1507</f>
        <v>0</v>
      </c>
      <c r="L1507" s="264"/>
      <c r="M1507" s="264"/>
      <c r="N1507" s="566"/>
      <c r="O1507" s="263" t="str">
        <f>IF(E1507="","",IF(E1507="粘性土",1,CHOOSE(AJ$1161,X$1155,X$1156,X$1157)))</f>
        <v/>
      </c>
      <c r="P1507" s="264"/>
      <c r="Q1507" s="264" t="str">
        <f>IF(E1507="","",IF(E1507="粘性土",1,CHOOSE(AJ$1161,AB$1155,AB$1156,AB$1157)))</f>
        <v/>
      </c>
      <c r="R1507" s="264"/>
      <c r="S1507" s="264" t="str">
        <f>IF(E1507="","",IF(E1507="粘性土",1,CHOOSE(AJ$1161,AF$1155,AF$1156,AF$1157)))</f>
        <v/>
      </c>
      <c r="T1507" s="264"/>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1"/>
      <c r="AM1507" s="231"/>
      <c r="AN1507" s="231"/>
    </row>
    <row r="1508" spans="1:40" s="174" customFormat="1" ht="15.75" hidden="1" customHeight="1">
      <c r="A1508" s="117" t="str">
        <f t="shared" ref="A1508" si="328">A1507</f>
        <v>×</v>
      </c>
      <c r="B1508" s="165"/>
      <c r="C1508" s="265"/>
      <c r="D1508" s="266"/>
      <c r="E1508" s="266"/>
      <c r="F1508" s="266"/>
      <c r="G1508" s="266"/>
      <c r="H1508" s="231"/>
      <c r="I1508" s="231"/>
      <c r="J1508" s="231"/>
      <c r="K1508" s="264">
        <f>AF1254*AD$1511*AK1507</f>
        <v>0</v>
      </c>
      <c r="L1508" s="264"/>
      <c r="M1508" s="264"/>
      <c r="N1508" s="566"/>
      <c r="O1508" s="263" t="str">
        <f>O1507</f>
        <v/>
      </c>
      <c r="P1508" s="264"/>
      <c r="Q1508" s="264" t="str">
        <f>Q1507</f>
        <v/>
      </c>
      <c r="R1508" s="264"/>
      <c r="S1508" s="264" t="str">
        <f>S1507</f>
        <v/>
      </c>
      <c r="T1508" s="264"/>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1"/>
      <c r="AM1508" s="231"/>
      <c r="AN1508" s="231"/>
    </row>
    <row r="1509" spans="1:40" s="174" customFormat="1" ht="15.75" hidden="1" customHeight="1">
      <c r="A1509" s="117" t="str">
        <f>IF(液状化L1の有無="",IF(H1509="","×",""),"×")</f>
        <v>×</v>
      </c>
      <c r="B1509" s="165"/>
      <c r="C1509" s="265" t="str">
        <f>IF(D1255="","",D1255)</f>
        <v/>
      </c>
      <c r="D1509" s="266"/>
      <c r="E1509" s="266" t="str">
        <f>IF(G1255="","",G1255)</f>
        <v/>
      </c>
      <c r="F1509" s="266"/>
      <c r="G1509" s="266"/>
      <c r="H1509" s="231" t="str">
        <f>IF(J1255="","",J1255)</f>
        <v/>
      </c>
      <c r="I1509" s="231"/>
      <c r="J1509" s="231"/>
      <c r="K1509" s="264">
        <f>AF1255*AD$1511*AK1509</f>
        <v>0</v>
      </c>
      <c r="L1509" s="264"/>
      <c r="M1509" s="264"/>
      <c r="N1509" s="566"/>
      <c r="O1509" s="263" t="str">
        <f>IF(E1509="","",IF(E1509="粘性土",1,CHOOSE(AJ$1161,X$1155,X$1156,X$1157)))</f>
        <v/>
      </c>
      <c r="P1509" s="264"/>
      <c r="Q1509" s="264" t="str">
        <f>IF(E1509="","",IF(E1509="粘性土",1,CHOOSE(AJ$1161,AB$1155,AB$1156,AB$1157)))</f>
        <v/>
      </c>
      <c r="R1509" s="264"/>
      <c r="S1509" s="264" t="str">
        <f>IF(E1509="","",IF(E1509="粘性土",1,CHOOSE(AJ$1161,AF$1155,AF$1156,AF$1157)))</f>
        <v/>
      </c>
      <c r="T1509" s="264"/>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1"/>
      <c r="AM1509" s="231"/>
      <c r="AN1509" s="231"/>
    </row>
    <row r="1510" spans="1:40" s="174" customFormat="1" ht="15.75" hidden="1" customHeight="1">
      <c r="A1510" s="117" t="str">
        <f t="shared" ref="A1510" si="329">A1509</f>
        <v>×</v>
      </c>
      <c r="B1510" s="165"/>
      <c r="C1510" s="269"/>
      <c r="D1510" s="270"/>
      <c r="E1510" s="270"/>
      <c r="F1510" s="270"/>
      <c r="G1510" s="270"/>
      <c r="H1510" s="252"/>
      <c r="I1510" s="252"/>
      <c r="J1510" s="252"/>
      <c r="K1510" s="347">
        <f>AF1256*AD$1511*AK1509</f>
        <v>0</v>
      </c>
      <c r="L1510" s="347"/>
      <c r="M1510" s="347"/>
      <c r="N1510" s="570"/>
      <c r="O1510" s="500" t="str">
        <f>O1509</f>
        <v/>
      </c>
      <c r="P1510" s="347"/>
      <c r="Q1510" s="347" t="str">
        <f>Q1509</f>
        <v/>
      </c>
      <c r="R1510" s="347"/>
      <c r="S1510" s="347" t="str">
        <f>S1509</f>
        <v/>
      </c>
      <c r="T1510" s="347"/>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2"/>
      <c r="AM1510" s="252"/>
      <c r="AN1510" s="252"/>
    </row>
    <row r="1511" spans="1:40" s="174" customFormat="1" ht="15.75" customHeight="1">
      <c r="A1511" s="118" t="str">
        <f>IF(液状化L1の有無="","","×")</f>
        <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498</v>
      </c>
      <c r="AC1511" s="167" t="s">
        <v>26</v>
      </c>
      <c r="AD1511" s="439">
        <f>杭先端径</f>
        <v>1.5</v>
      </c>
      <c r="AE1511" s="439"/>
      <c r="AF1511" s="439"/>
      <c r="AG1511" s="62" t="s">
        <v>427</v>
      </c>
      <c r="AH1511" s="167" t="s">
        <v>154</v>
      </c>
      <c r="AI1511" s="66"/>
    </row>
    <row r="1512" spans="1:40" s="174" customFormat="1" ht="15.75" customHeight="1">
      <c r="A1512" s="116" t="str">
        <f>IF(液状化L2の有無="","","×")</f>
        <v/>
      </c>
      <c r="B1512" s="165" t="s">
        <v>588</v>
      </c>
      <c r="H1512" s="165"/>
      <c r="I1512" s="165"/>
      <c r="J1512" s="165"/>
      <c r="K1512" s="165"/>
      <c r="L1512" s="165"/>
      <c r="Q1512" s="166"/>
      <c r="R1512" s="166"/>
      <c r="AA1512" s="178"/>
      <c r="AB1512" s="23"/>
      <c r="AC1512" s="165"/>
      <c r="AD1512" s="166"/>
      <c r="AE1512" s="166"/>
      <c r="AF1512" s="166"/>
      <c r="AG1512" s="160"/>
      <c r="AH1512" s="165"/>
    </row>
    <row r="1513" spans="1:40" s="174" customFormat="1" ht="15.75" customHeight="1">
      <c r="A1513" s="116" t="str">
        <f>IF(液状化L2の有無="","","×")</f>
        <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customHeight="1">
      <c r="A1514" s="116" t="str">
        <f>IF(液状化L2の有無="","","×")</f>
        <v/>
      </c>
      <c r="B1514" s="165"/>
      <c r="C1514" s="28" t="s">
        <v>514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customHeight="1">
      <c r="A1515" s="116" t="str">
        <f>IF(液状化L2の有無="","","×")</f>
        <v/>
      </c>
      <c r="B1515" s="165"/>
      <c r="C1515" s="542" t="s">
        <v>8</v>
      </c>
      <c r="D1515" s="543"/>
      <c r="E1515" s="543" t="s">
        <v>339</v>
      </c>
      <c r="F1515" s="543"/>
      <c r="G1515" s="543"/>
      <c r="H1515" s="544" t="s">
        <v>186</v>
      </c>
      <c r="I1515" s="544"/>
      <c r="J1515" s="544"/>
      <c r="K1515" s="543" t="s">
        <v>500</v>
      </c>
      <c r="L1515" s="543"/>
      <c r="M1515" s="543"/>
      <c r="N1515" s="546"/>
      <c r="O1515" s="473" t="s">
        <v>280</v>
      </c>
      <c r="P1515" s="226"/>
      <c r="Q1515" s="226"/>
      <c r="R1515" s="226"/>
      <c r="S1515" s="226"/>
      <c r="T1515" s="226"/>
      <c r="U1515" s="226" t="s">
        <v>493</v>
      </c>
      <c r="V1515" s="226"/>
      <c r="W1515" s="350"/>
      <c r="X1515" s="304" t="s">
        <v>545</v>
      </c>
      <c r="Y1515" s="226"/>
      <c r="Z1515" s="226"/>
      <c r="AA1515" s="226"/>
      <c r="AB1515" s="226"/>
      <c r="AC1515" s="226"/>
      <c r="AD1515" s="226"/>
      <c r="AE1515" s="226"/>
      <c r="AF1515" s="226"/>
      <c r="AG1515" s="226"/>
      <c r="AH1515" s="226"/>
      <c r="AI1515" s="344"/>
      <c r="AJ1515" s="53"/>
      <c r="AK1515" s="403" t="s">
        <v>423</v>
      </c>
      <c r="AL1515" s="355"/>
      <c r="AM1515" s="355"/>
      <c r="AN1515" s="355"/>
    </row>
    <row r="1516" spans="1:40" s="174" customFormat="1" ht="15.75" customHeight="1">
      <c r="A1516" s="116" t="str">
        <f>IF(液状化L2の有無="","","×")</f>
        <v/>
      </c>
      <c r="B1516" s="165"/>
      <c r="C1516" s="476"/>
      <c r="D1516" s="477"/>
      <c r="E1516" s="477"/>
      <c r="F1516" s="477"/>
      <c r="G1516" s="477"/>
      <c r="H1516" s="545"/>
      <c r="I1516" s="545"/>
      <c r="J1516" s="545"/>
      <c r="K1516" s="477"/>
      <c r="L1516" s="477"/>
      <c r="M1516" s="477"/>
      <c r="N1516" s="482"/>
      <c r="O1516" s="553" t="s">
        <v>482</v>
      </c>
      <c r="P1516" s="252"/>
      <c r="Q1516" s="252" t="s">
        <v>483</v>
      </c>
      <c r="R1516" s="252"/>
      <c r="S1516" s="252" t="s">
        <v>484</v>
      </c>
      <c r="T1516" s="252"/>
      <c r="U1516" s="270"/>
      <c r="V1516" s="270"/>
      <c r="W1516" s="354"/>
      <c r="X1516" s="558" t="s">
        <v>482</v>
      </c>
      <c r="Y1516" s="252"/>
      <c r="Z1516" s="252"/>
      <c r="AA1516" s="252"/>
      <c r="AB1516" s="252" t="s">
        <v>483</v>
      </c>
      <c r="AC1516" s="252"/>
      <c r="AD1516" s="252"/>
      <c r="AE1516" s="252"/>
      <c r="AF1516" s="252" t="s">
        <v>484</v>
      </c>
      <c r="AG1516" s="252"/>
      <c r="AH1516" s="252"/>
      <c r="AI1516" s="533"/>
      <c r="AJ1516" s="55"/>
      <c r="AK1516" s="300"/>
      <c r="AL1516" s="246"/>
      <c r="AM1516" s="246"/>
      <c r="AN1516" s="246"/>
    </row>
    <row r="1517" spans="1:40" s="174" customFormat="1" ht="15.75" customHeight="1">
      <c r="A1517" s="116" t="str">
        <f>IF(液状化L2の有無="",IF(H1517="","×",""),"×")</f>
        <v/>
      </c>
      <c r="B1517" s="165"/>
      <c r="C1517" s="304">
        <f>IF(D1227="","",D1227)</f>
        <v>2</v>
      </c>
      <c r="D1517" s="226"/>
      <c r="E1517" s="226" t="str">
        <f>IF(G1227="","",G1227)</f>
        <v>砂質土</v>
      </c>
      <c r="F1517" s="226"/>
      <c r="G1517" s="226"/>
      <c r="H1517" s="225">
        <f>IF(J1227="","",J1227)</f>
        <v>0.33000001311302185</v>
      </c>
      <c r="I1517" s="225"/>
      <c r="J1517" s="225"/>
      <c r="K1517" s="349">
        <f>AF1227*AD$1547*AK1517</f>
        <v>59.86439850032329</v>
      </c>
      <c r="L1517" s="349"/>
      <c r="M1517" s="349"/>
      <c r="N1517" s="567"/>
      <c r="O1517" s="387">
        <f>IF(E1517="","",IF(E1517="粘性土",1,CHOOSE(AJ$1161,X$1155,X$1156,X$1157)))</f>
        <v>1</v>
      </c>
      <c r="P1517" s="349"/>
      <c r="Q1517" s="349">
        <f>IF(E1517="","",IF(E1517="粘性土",1,CHOOSE(AJ$1161,AB$1155,AB$1156,AB$1157)))</f>
        <v>0.5</v>
      </c>
      <c r="R1517" s="349"/>
      <c r="S1517" s="349">
        <f>IF(E1517="","",IF(E1517="粘性土",1,CHOOSE(AJ$1161,AF$1155,AF$1156,AF$1157)))</f>
        <v>0.4</v>
      </c>
      <c r="T1517" s="349"/>
      <c r="U1517" s="571">
        <f>IF(E1517="","",IF(E1517="粘性土",1,AJ$1177))</f>
        <v>0.83899999999999997</v>
      </c>
      <c r="V1517" s="572"/>
      <c r="W1517" s="573"/>
      <c r="X1517" s="556">
        <f>IF(E1517="","",ROUND(K1517*O1517*U1517,1))</f>
        <v>50.2</v>
      </c>
      <c r="Y1517" s="557"/>
      <c r="Z1517" s="557"/>
      <c r="AA1517" s="557"/>
      <c r="AB1517" s="556">
        <f>IF(E1517="","",ROUND(K1517*Q1517*U1517,1))</f>
        <v>25.1</v>
      </c>
      <c r="AC1517" s="557"/>
      <c r="AD1517" s="557"/>
      <c r="AE1517" s="557"/>
      <c r="AF1517" s="556">
        <f>IF(E1517="","",ROUND(K1517*S1517*U1517,1))</f>
        <v>20.100000000000001</v>
      </c>
      <c r="AG1517" s="557"/>
      <c r="AH1517" s="557"/>
      <c r="AI1517" s="559"/>
      <c r="AJ1517" s="84"/>
      <c r="AK1517" s="568">
        <f>R326</f>
        <v>0.1379999965429306</v>
      </c>
      <c r="AL1517" s="225"/>
      <c r="AM1517" s="225"/>
      <c r="AN1517" s="225"/>
    </row>
    <row r="1518" spans="1:40" s="174" customFormat="1" ht="15.75" customHeight="1">
      <c r="A1518" s="116" t="str">
        <f>A1517</f>
        <v/>
      </c>
      <c r="B1518" s="165"/>
      <c r="C1518" s="265"/>
      <c r="D1518" s="266"/>
      <c r="E1518" s="266"/>
      <c r="F1518" s="266"/>
      <c r="G1518" s="266"/>
      <c r="H1518" s="231"/>
      <c r="I1518" s="231"/>
      <c r="J1518" s="231"/>
      <c r="K1518" s="264">
        <f>AF1228*AD$1547*AK1517</f>
        <v>64.583998382091522</v>
      </c>
      <c r="L1518" s="264"/>
      <c r="M1518" s="264"/>
      <c r="N1518" s="566"/>
      <c r="O1518" s="263">
        <f>O1517</f>
        <v>1</v>
      </c>
      <c r="P1518" s="264"/>
      <c r="Q1518" s="264">
        <f>Q1517</f>
        <v>0.5</v>
      </c>
      <c r="R1518" s="264"/>
      <c r="S1518" s="264">
        <f>S1517</f>
        <v>0.4</v>
      </c>
      <c r="T1518" s="264"/>
      <c r="U1518" s="560">
        <f>U1517</f>
        <v>0.83899999999999997</v>
      </c>
      <c r="V1518" s="561"/>
      <c r="W1518" s="562"/>
      <c r="X1518" s="550">
        <f>IF(E1517="","",ROUND(K1518*O1518*U1518,1))</f>
        <v>54.2</v>
      </c>
      <c r="Y1518" s="551"/>
      <c r="Z1518" s="551"/>
      <c r="AA1518" s="551"/>
      <c r="AB1518" s="550">
        <f>IF(E1517="","",ROUND(K1518*Q1518*U1518,1))</f>
        <v>27.1</v>
      </c>
      <c r="AC1518" s="551"/>
      <c r="AD1518" s="551"/>
      <c r="AE1518" s="551"/>
      <c r="AF1518" s="550">
        <f>IF(E1517="","",ROUND(K1518*S1518*U1518,1))</f>
        <v>21.7</v>
      </c>
      <c r="AG1518" s="551"/>
      <c r="AH1518" s="551"/>
      <c r="AI1518" s="552"/>
      <c r="AJ1518" s="84"/>
      <c r="AK1518" s="569"/>
      <c r="AL1518" s="231"/>
      <c r="AM1518" s="231"/>
      <c r="AN1518" s="231"/>
    </row>
    <row r="1519" spans="1:40" s="174" customFormat="1" ht="15.75" customHeight="1">
      <c r="A1519" s="116" t="str">
        <f>IF(液状化L2の有無="",IF(H1519="","×",""),"×")</f>
        <v/>
      </c>
      <c r="B1519" s="165"/>
      <c r="C1519" s="265">
        <f>IF(D1229="","",D1229)</f>
        <v>3</v>
      </c>
      <c r="D1519" s="266"/>
      <c r="E1519" s="266" t="str">
        <f>IF(G1229="","",G1229)</f>
        <v>粘性土</v>
      </c>
      <c r="F1519" s="266"/>
      <c r="G1519" s="266"/>
      <c r="H1519" s="231">
        <f>IF(J1229="","",J1229)</f>
        <v>1.5</v>
      </c>
      <c r="I1519" s="231"/>
      <c r="J1519" s="231"/>
      <c r="K1519" s="264">
        <f>AF1229*AD$1547*AK1519</f>
        <v>194.39999999999998</v>
      </c>
      <c r="L1519" s="264"/>
      <c r="M1519" s="264"/>
      <c r="N1519" s="566"/>
      <c r="O1519" s="263">
        <f>IF(E1519="","",IF(E1519="粘性土",1,CHOOSE(AJ$1161,X$1155,X$1156,X$1157)))</f>
        <v>1</v>
      </c>
      <c r="P1519" s="264"/>
      <c r="Q1519" s="264">
        <f>IF(E1519="","",IF(E1519="粘性土",1,CHOOSE(AJ$1161,AB$1155,AB$1156,AB$1157)))</f>
        <v>1</v>
      </c>
      <c r="R1519" s="264"/>
      <c r="S1519" s="264">
        <f>IF(E1519="","",IF(E1519="粘性土",1,CHOOSE(AJ$1161,AF$1155,AF$1156,AF$1157)))</f>
        <v>1</v>
      </c>
      <c r="T1519" s="264"/>
      <c r="U1519" s="560">
        <f>IF(E1519="","",IF(E1519="粘性土",1,AJ$1177))</f>
        <v>1</v>
      </c>
      <c r="V1519" s="561"/>
      <c r="W1519" s="562"/>
      <c r="X1519" s="550">
        <f>IF(E1519="","",ROUND(K1519*O1519*U1519,1))</f>
        <v>194.4</v>
      </c>
      <c r="Y1519" s="551"/>
      <c r="Z1519" s="551"/>
      <c r="AA1519" s="551"/>
      <c r="AB1519" s="550">
        <f>IF(E1519="","",ROUND(K1519*Q1519*U1519,1))</f>
        <v>194.4</v>
      </c>
      <c r="AC1519" s="551"/>
      <c r="AD1519" s="551"/>
      <c r="AE1519" s="551"/>
      <c r="AF1519" s="550">
        <f>IF(E1519="","",ROUND(K1519*S1519*U1519,1))</f>
        <v>194.4</v>
      </c>
      <c r="AG1519" s="551"/>
      <c r="AH1519" s="551"/>
      <c r="AI1519" s="552"/>
      <c r="AJ1519" s="84"/>
      <c r="AK1519" s="569">
        <f>R327</f>
        <v>1</v>
      </c>
      <c r="AL1519" s="231"/>
      <c r="AM1519" s="231"/>
      <c r="AN1519" s="231"/>
    </row>
    <row r="1520" spans="1:40" s="174" customFormat="1" ht="15.75" customHeight="1">
      <c r="A1520" s="116" t="str">
        <f t="shared" ref="A1520" si="330">A1519</f>
        <v/>
      </c>
      <c r="B1520" s="165"/>
      <c r="C1520" s="265"/>
      <c r="D1520" s="266"/>
      <c r="E1520" s="266"/>
      <c r="F1520" s="266"/>
      <c r="G1520" s="266"/>
      <c r="H1520" s="231"/>
      <c r="I1520" s="231"/>
      <c r="J1520" s="231"/>
      <c r="K1520" s="264">
        <f>AF1230*AD$1547*AK1519</f>
        <v>194.39999999999998</v>
      </c>
      <c r="L1520" s="264"/>
      <c r="M1520" s="264"/>
      <c r="N1520" s="566"/>
      <c r="O1520" s="263">
        <f>O1519</f>
        <v>1</v>
      </c>
      <c r="P1520" s="264"/>
      <c r="Q1520" s="264">
        <f>Q1519</f>
        <v>1</v>
      </c>
      <c r="R1520" s="264"/>
      <c r="S1520" s="264">
        <f>S1519</f>
        <v>1</v>
      </c>
      <c r="T1520" s="264"/>
      <c r="U1520" s="560">
        <f>U1519</f>
        <v>1</v>
      </c>
      <c r="V1520" s="561"/>
      <c r="W1520" s="562"/>
      <c r="X1520" s="550">
        <f>IF(E1519="","",ROUND(K1520*O1520*U1520,1))</f>
        <v>194.4</v>
      </c>
      <c r="Y1520" s="551"/>
      <c r="Z1520" s="551"/>
      <c r="AA1520" s="551"/>
      <c r="AB1520" s="550">
        <f>IF(E1519="","",ROUND(K1520*Q1520*U1520,1))</f>
        <v>194.4</v>
      </c>
      <c r="AC1520" s="551"/>
      <c r="AD1520" s="551"/>
      <c r="AE1520" s="551"/>
      <c r="AF1520" s="550">
        <f>IF(E1519="","",ROUND(K1520*S1520*U1520,1))</f>
        <v>194.4</v>
      </c>
      <c r="AG1520" s="551"/>
      <c r="AH1520" s="551"/>
      <c r="AI1520" s="552"/>
      <c r="AJ1520" s="84"/>
      <c r="AK1520" s="569"/>
      <c r="AL1520" s="231"/>
      <c r="AM1520" s="231"/>
      <c r="AN1520" s="231"/>
    </row>
    <row r="1521" spans="1:40" s="174" customFormat="1" ht="15.75" customHeight="1">
      <c r="A1521" s="116" t="str">
        <f>IF(液状化L2の有無="",IF(H1521="","×",""),"×")</f>
        <v/>
      </c>
      <c r="B1521" s="165"/>
      <c r="C1521" s="265">
        <f>IF(D1231="","",D1231)</f>
        <v>4</v>
      </c>
      <c r="D1521" s="266"/>
      <c r="E1521" s="266" t="str">
        <f>IF(G1231="","",G1231)</f>
        <v>粘性土</v>
      </c>
      <c r="F1521" s="266"/>
      <c r="G1521" s="266"/>
      <c r="H1521" s="231">
        <f>IF(J1231="","",J1231)</f>
        <v>6.5500001907348633</v>
      </c>
      <c r="I1521" s="231"/>
      <c r="J1521" s="231"/>
      <c r="K1521" s="264">
        <f>AF1231*AD$1547*AK1521</f>
        <v>437.40000000000003</v>
      </c>
      <c r="L1521" s="264"/>
      <c r="M1521" s="264"/>
      <c r="N1521" s="566"/>
      <c r="O1521" s="263">
        <f>IF(E1521="","",IF(E1521="粘性土",1,CHOOSE(AJ$1161,X$1155,X$1156,X$1157)))</f>
        <v>1</v>
      </c>
      <c r="P1521" s="264"/>
      <c r="Q1521" s="264">
        <f>IF(E1521="","",IF(E1521="粘性土",1,CHOOSE(AJ$1161,AB$1155,AB$1156,AB$1157)))</f>
        <v>1</v>
      </c>
      <c r="R1521" s="264"/>
      <c r="S1521" s="264">
        <f>IF(E1521="","",IF(E1521="粘性土",1,CHOOSE(AJ$1161,AF$1155,AF$1156,AF$1157)))</f>
        <v>1</v>
      </c>
      <c r="T1521" s="264"/>
      <c r="U1521" s="560">
        <f>IF(E1521="","",IF(E1521="粘性土",1,AJ$1177))</f>
        <v>1</v>
      </c>
      <c r="V1521" s="561"/>
      <c r="W1521" s="562"/>
      <c r="X1521" s="550">
        <f>IF(E1521="","",ROUND(K1521*O1521*U1521,1))</f>
        <v>437.4</v>
      </c>
      <c r="Y1521" s="551"/>
      <c r="Z1521" s="551"/>
      <c r="AA1521" s="551"/>
      <c r="AB1521" s="550">
        <f>IF(E1521="","",ROUND(K1521*Q1521*U1521,1))</f>
        <v>437.4</v>
      </c>
      <c r="AC1521" s="551"/>
      <c r="AD1521" s="551"/>
      <c r="AE1521" s="551"/>
      <c r="AF1521" s="550">
        <f>IF(E1521="","",ROUND(K1521*S1521*U1521,1))</f>
        <v>437.4</v>
      </c>
      <c r="AG1521" s="551"/>
      <c r="AH1521" s="551"/>
      <c r="AI1521" s="552"/>
      <c r="AJ1521" s="84"/>
      <c r="AK1521" s="569">
        <f>R328</f>
        <v>1</v>
      </c>
      <c r="AL1521" s="231"/>
      <c r="AM1521" s="231"/>
      <c r="AN1521" s="231"/>
    </row>
    <row r="1522" spans="1:40" s="174" customFormat="1" ht="15.75" customHeight="1">
      <c r="A1522" s="116" t="str">
        <f t="shared" ref="A1522" si="331">A1521</f>
        <v/>
      </c>
      <c r="B1522" s="165"/>
      <c r="C1522" s="265"/>
      <c r="D1522" s="266"/>
      <c r="E1522" s="266"/>
      <c r="F1522" s="266"/>
      <c r="G1522" s="266"/>
      <c r="H1522" s="231"/>
      <c r="I1522" s="231"/>
      <c r="J1522" s="231"/>
      <c r="K1522" s="264">
        <f>AF1232*AD$1547*AK1521</f>
        <v>437.40000000000003</v>
      </c>
      <c r="L1522" s="264"/>
      <c r="M1522" s="264"/>
      <c r="N1522" s="566"/>
      <c r="O1522" s="263">
        <f>O1521</f>
        <v>1</v>
      </c>
      <c r="P1522" s="264"/>
      <c r="Q1522" s="264">
        <f>Q1521</f>
        <v>1</v>
      </c>
      <c r="R1522" s="264"/>
      <c r="S1522" s="264">
        <f>S1521</f>
        <v>1</v>
      </c>
      <c r="T1522" s="264"/>
      <c r="U1522" s="560">
        <f>U1521</f>
        <v>1</v>
      </c>
      <c r="V1522" s="561"/>
      <c r="W1522" s="562"/>
      <c r="X1522" s="550">
        <f>IF(E1521="","",ROUND(K1522*O1522*U1522,1))</f>
        <v>437.4</v>
      </c>
      <c r="Y1522" s="551"/>
      <c r="Z1522" s="551"/>
      <c r="AA1522" s="551"/>
      <c r="AB1522" s="550">
        <f>IF(E1521="","",ROUND(K1522*Q1522*U1522,1))</f>
        <v>437.4</v>
      </c>
      <c r="AC1522" s="551"/>
      <c r="AD1522" s="551"/>
      <c r="AE1522" s="551"/>
      <c r="AF1522" s="550">
        <f>IF(E1521="","",ROUND(K1522*S1522*U1522,1))</f>
        <v>437.4</v>
      </c>
      <c r="AG1522" s="551"/>
      <c r="AH1522" s="551"/>
      <c r="AI1522" s="552"/>
      <c r="AJ1522" s="84"/>
      <c r="AK1522" s="569"/>
      <c r="AL1522" s="231"/>
      <c r="AM1522" s="231"/>
      <c r="AN1522" s="231"/>
    </row>
    <row r="1523" spans="1:40" s="174" customFormat="1" ht="15.75" customHeight="1">
      <c r="A1523" s="116" t="str">
        <f>IF(液状化L2の有無="",IF(H1523="","×",""),"×")</f>
        <v/>
      </c>
      <c r="B1523" s="165"/>
      <c r="C1523" s="265">
        <f>IF(D1233="","",D1233)</f>
        <v>5</v>
      </c>
      <c r="D1523" s="266"/>
      <c r="E1523" s="266" t="str">
        <f>IF(G1233="","",G1233)</f>
        <v>粘性土</v>
      </c>
      <c r="F1523" s="266"/>
      <c r="G1523" s="266"/>
      <c r="H1523" s="231">
        <f>IF(J1233="","",J1233)</f>
        <v>3.4500000476837158</v>
      </c>
      <c r="I1523" s="231"/>
      <c r="J1523" s="231"/>
      <c r="K1523" s="264">
        <f>AF1233*AD$1547*AK1523</f>
        <v>716.84999999999991</v>
      </c>
      <c r="L1523" s="264"/>
      <c r="M1523" s="264"/>
      <c r="N1523" s="566"/>
      <c r="O1523" s="263">
        <f>IF(E1523="","",IF(E1523="粘性土",1,CHOOSE(AJ$1161,X$1155,X$1156,X$1157)))</f>
        <v>1</v>
      </c>
      <c r="P1523" s="264"/>
      <c r="Q1523" s="264">
        <f>IF(E1523="","",IF(E1523="粘性土",1,CHOOSE(AJ$1161,AB$1155,AB$1156,AB$1157)))</f>
        <v>1</v>
      </c>
      <c r="R1523" s="264"/>
      <c r="S1523" s="264">
        <f>IF(E1523="","",IF(E1523="粘性土",1,CHOOSE(AJ$1161,AF$1155,AF$1156,AF$1157)))</f>
        <v>1</v>
      </c>
      <c r="T1523" s="264"/>
      <c r="U1523" s="560">
        <f>IF(E1523="","",IF(E1523="粘性土",1,AJ$1177))</f>
        <v>1</v>
      </c>
      <c r="V1523" s="561"/>
      <c r="W1523" s="562"/>
      <c r="X1523" s="550">
        <f>IF(E1523="","",ROUND(K1523*O1523*U1523,1))</f>
        <v>716.9</v>
      </c>
      <c r="Y1523" s="551"/>
      <c r="Z1523" s="551"/>
      <c r="AA1523" s="551"/>
      <c r="AB1523" s="550">
        <f>IF(E1523="","",ROUND(K1523*Q1523*U1523,1))</f>
        <v>716.9</v>
      </c>
      <c r="AC1523" s="551"/>
      <c r="AD1523" s="551"/>
      <c r="AE1523" s="551"/>
      <c r="AF1523" s="550">
        <f>IF(E1523="","",ROUND(K1523*S1523*U1523,1))</f>
        <v>716.9</v>
      </c>
      <c r="AG1523" s="551"/>
      <c r="AH1523" s="551"/>
      <c r="AI1523" s="552"/>
      <c r="AJ1523" s="84"/>
      <c r="AK1523" s="569">
        <f>R329</f>
        <v>1</v>
      </c>
      <c r="AL1523" s="231"/>
      <c r="AM1523" s="231"/>
      <c r="AN1523" s="231"/>
    </row>
    <row r="1524" spans="1:40" s="174" customFormat="1" ht="15.75" customHeight="1">
      <c r="A1524" s="116" t="str">
        <f t="shared" ref="A1524" si="332">A1523</f>
        <v/>
      </c>
      <c r="B1524" s="165"/>
      <c r="C1524" s="265"/>
      <c r="D1524" s="266"/>
      <c r="E1524" s="266"/>
      <c r="F1524" s="266"/>
      <c r="G1524" s="266"/>
      <c r="H1524" s="231"/>
      <c r="I1524" s="231"/>
      <c r="J1524" s="231"/>
      <c r="K1524" s="264">
        <f>AF1234*AD$1547*AK1523</f>
        <v>716.84999999999991</v>
      </c>
      <c r="L1524" s="264"/>
      <c r="M1524" s="264"/>
      <c r="N1524" s="566"/>
      <c r="O1524" s="263">
        <f>O1523</f>
        <v>1</v>
      </c>
      <c r="P1524" s="264"/>
      <c r="Q1524" s="264">
        <f>Q1523</f>
        <v>1</v>
      </c>
      <c r="R1524" s="264"/>
      <c r="S1524" s="264">
        <f>S1523</f>
        <v>1</v>
      </c>
      <c r="T1524" s="264"/>
      <c r="U1524" s="560">
        <f>U1523</f>
        <v>1</v>
      </c>
      <c r="V1524" s="561"/>
      <c r="W1524" s="562"/>
      <c r="X1524" s="550">
        <f>IF(E1523="","",ROUND(K1524*O1524*U1524,1))</f>
        <v>716.9</v>
      </c>
      <c r="Y1524" s="551"/>
      <c r="Z1524" s="551"/>
      <c r="AA1524" s="551"/>
      <c r="AB1524" s="550">
        <f>IF(E1523="","",ROUND(K1524*Q1524*U1524,1))</f>
        <v>716.9</v>
      </c>
      <c r="AC1524" s="551"/>
      <c r="AD1524" s="551"/>
      <c r="AE1524" s="551"/>
      <c r="AF1524" s="550">
        <f>IF(E1523="","",ROUND(K1524*S1524*U1524,1))</f>
        <v>716.9</v>
      </c>
      <c r="AG1524" s="551"/>
      <c r="AH1524" s="551"/>
      <c r="AI1524" s="552"/>
      <c r="AJ1524" s="84"/>
      <c r="AK1524" s="569"/>
      <c r="AL1524" s="231"/>
      <c r="AM1524" s="231"/>
      <c r="AN1524" s="231"/>
    </row>
    <row r="1525" spans="1:40" s="174" customFormat="1" ht="15.75" customHeight="1">
      <c r="A1525" s="116" t="str">
        <f>IF(液状化L2の有無="",IF(H1525="","×",""),"×")</f>
        <v/>
      </c>
      <c r="B1525" s="165"/>
      <c r="C1525" s="265">
        <f>IF(D1235="","",D1235)</f>
        <v>6</v>
      </c>
      <c r="D1525" s="266"/>
      <c r="E1525" s="266" t="str">
        <f>IF(G1235="","",G1235)</f>
        <v>粘性土</v>
      </c>
      <c r="F1525" s="266"/>
      <c r="G1525" s="266"/>
      <c r="H1525" s="231">
        <f>IF(J1235="","",J1235)</f>
        <v>2.3499999046325684</v>
      </c>
      <c r="I1525" s="231"/>
      <c r="J1525" s="231"/>
      <c r="K1525" s="264">
        <f>AF1235*AD$1547*AK1525</f>
        <v>1165.0500000000002</v>
      </c>
      <c r="L1525" s="264"/>
      <c r="M1525" s="264"/>
      <c r="N1525" s="566"/>
      <c r="O1525" s="263">
        <f>IF(E1525="","",IF(E1525="粘性土",1,CHOOSE(AJ$1161,X$1155,X$1156,X$1157)))</f>
        <v>1</v>
      </c>
      <c r="P1525" s="264"/>
      <c r="Q1525" s="264">
        <f>IF(E1525="","",IF(E1525="粘性土",1,CHOOSE(AJ$1161,AB$1155,AB$1156,AB$1157)))</f>
        <v>1</v>
      </c>
      <c r="R1525" s="264"/>
      <c r="S1525" s="264">
        <f>IF(E1525="","",IF(E1525="粘性土",1,CHOOSE(AJ$1161,AF$1155,AF$1156,AF$1157)))</f>
        <v>1</v>
      </c>
      <c r="T1525" s="264"/>
      <c r="U1525" s="560">
        <f>IF(E1525="","",IF(E1525="粘性土",1,AJ$1177))</f>
        <v>1</v>
      </c>
      <c r="V1525" s="561"/>
      <c r="W1525" s="562"/>
      <c r="X1525" s="550">
        <f>IF(E1525="","",ROUND(K1525*O1525*U1525,1))</f>
        <v>1165.0999999999999</v>
      </c>
      <c r="Y1525" s="551"/>
      <c r="Z1525" s="551"/>
      <c r="AA1525" s="551"/>
      <c r="AB1525" s="550">
        <f>IF(E1525="","",ROUND(K1525*Q1525*U1525,1))</f>
        <v>1165.0999999999999</v>
      </c>
      <c r="AC1525" s="551"/>
      <c r="AD1525" s="551"/>
      <c r="AE1525" s="551"/>
      <c r="AF1525" s="550">
        <f>IF(E1525="","",ROUND(K1525*S1525*U1525,1))</f>
        <v>1165.0999999999999</v>
      </c>
      <c r="AG1525" s="551"/>
      <c r="AH1525" s="551"/>
      <c r="AI1525" s="552"/>
      <c r="AJ1525" s="84"/>
      <c r="AK1525" s="569">
        <f>R330</f>
        <v>1</v>
      </c>
      <c r="AL1525" s="231"/>
      <c r="AM1525" s="231"/>
      <c r="AN1525" s="231"/>
    </row>
    <row r="1526" spans="1:40" s="174" customFormat="1" ht="15.75" customHeight="1">
      <c r="A1526" s="116" t="str">
        <f t="shared" ref="A1526" si="333">A1525</f>
        <v/>
      </c>
      <c r="B1526" s="165"/>
      <c r="C1526" s="265"/>
      <c r="D1526" s="266"/>
      <c r="E1526" s="266"/>
      <c r="F1526" s="266"/>
      <c r="G1526" s="266"/>
      <c r="H1526" s="231"/>
      <c r="I1526" s="231"/>
      <c r="J1526" s="231"/>
      <c r="K1526" s="264">
        <f>AF1236*AD$1547*AK1525</f>
        <v>1165.0500000000002</v>
      </c>
      <c r="L1526" s="264"/>
      <c r="M1526" s="264"/>
      <c r="N1526" s="566"/>
      <c r="O1526" s="263">
        <f>O1525</f>
        <v>1</v>
      </c>
      <c r="P1526" s="264"/>
      <c r="Q1526" s="264">
        <f>Q1525</f>
        <v>1</v>
      </c>
      <c r="R1526" s="264"/>
      <c r="S1526" s="264">
        <f>S1525</f>
        <v>1</v>
      </c>
      <c r="T1526" s="264"/>
      <c r="U1526" s="560">
        <f>U1525</f>
        <v>1</v>
      </c>
      <c r="V1526" s="561"/>
      <c r="W1526" s="562"/>
      <c r="X1526" s="550">
        <f>IF(E1525="","",ROUND(K1526*O1526*U1526,1))</f>
        <v>1165.0999999999999</v>
      </c>
      <c r="Y1526" s="551"/>
      <c r="Z1526" s="551"/>
      <c r="AA1526" s="551"/>
      <c r="AB1526" s="550">
        <f>IF(E1525="","",ROUND(K1526*Q1526*U1526,1))</f>
        <v>1165.0999999999999</v>
      </c>
      <c r="AC1526" s="551"/>
      <c r="AD1526" s="551"/>
      <c r="AE1526" s="551"/>
      <c r="AF1526" s="550">
        <f>IF(E1525="","",ROUND(K1526*S1526*U1526,1))</f>
        <v>1165.0999999999999</v>
      </c>
      <c r="AG1526" s="551"/>
      <c r="AH1526" s="551"/>
      <c r="AI1526" s="552"/>
      <c r="AJ1526" s="84"/>
      <c r="AK1526" s="569"/>
      <c r="AL1526" s="231"/>
      <c r="AM1526" s="231"/>
      <c r="AN1526" s="231"/>
    </row>
    <row r="1527" spans="1:40" s="174" customFormat="1" ht="15.75" customHeight="1">
      <c r="A1527" s="116" t="str">
        <f>IF(液状化L2の有無="",IF(H1527="","×",""),"×")</f>
        <v/>
      </c>
      <c r="B1527" s="165"/>
      <c r="C1527" s="265">
        <f>IF(D1237="","",D1237)</f>
        <v>7</v>
      </c>
      <c r="D1527" s="266"/>
      <c r="E1527" s="266" t="str">
        <f>IF(G1237="","",G1237)</f>
        <v>砂質土</v>
      </c>
      <c r="F1527" s="266"/>
      <c r="G1527" s="266"/>
      <c r="H1527" s="231">
        <f>IF(J1237="","",J1237)</f>
        <v>8.6000003814697266</v>
      </c>
      <c r="I1527" s="231"/>
      <c r="J1527" s="231"/>
      <c r="K1527" s="264">
        <f>AF1237*AD$1547*AK1527</f>
        <v>631.71765814125547</v>
      </c>
      <c r="L1527" s="264"/>
      <c r="M1527" s="264"/>
      <c r="N1527" s="566"/>
      <c r="O1527" s="263">
        <f>IF(E1527="","",IF(E1527="粘性土",1,CHOOSE(AJ$1161,X$1155,X$1156,X$1157)))</f>
        <v>1</v>
      </c>
      <c r="P1527" s="264"/>
      <c r="Q1527" s="264">
        <f>IF(E1527="","",IF(E1527="粘性土",1,CHOOSE(AJ$1161,AB$1155,AB$1156,AB$1157)))</f>
        <v>0.5</v>
      </c>
      <c r="R1527" s="264"/>
      <c r="S1527" s="264">
        <f>IF(E1527="","",IF(E1527="粘性土",1,CHOOSE(AJ$1161,AF$1155,AF$1156,AF$1157)))</f>
        <v>0.4</v>
      </c>
      <c r="T1527" s="264"/>
      <c r="U1527" s="560">
        <f>IF(E1527="","",IF(E1527="粘性土",1,AJ$1177))</f>
        <v>0.83899999999999997</v>
      </c>
      <c r="V1527" s="561"/>
      <c r="W1527" s="562"/>
      <c r="X1527" s="550">
        <f>IF(E1527="","",ROUND(K1527*O1527*U1527,1))</f>
        <v>530</v>
      </c>
      <c r="Y1527" s="551"/>
      <c r="Z1527" s="551"/>
      <c r="AA1527" s="551"/>
      <c r="AB1527" s="550">
        <f>IF(E1527="","",ROUND(K1527*Q1527*U1527,1))</f>
        <v>265</v>
      </c>
      <c r="AC1527" s="551"/>
      <c r="AD1527" s="551"/>
      <c r="AE1527" s="551"/>
      <c r="AF1527" s="550">
        <f>IF(E1527="","",ROUND(K1527*S1527*U1527,1))</f>
        <v>212</v>
      </c>
      <c r="AG1527" s="551"/>
      <c r="AH1527" s="551"/>
      <c r="AI1527" s="552"/>
      <c r="AJ1527" s="84"/>
      <c r="AK1527" s="569">
        <f>R331</f>
        <v>0.33300000429153442</v>
      </c>
      <c r="AL1527" s="231"/>
      <c r="AM1527" s="231"/>
      <c r="AN1527" s="231"/>
    </row>
    <row r="1528" spans="1:40" s="174" customFormat="1" ht="15.75" customHeight="1">
      <c r="A1528" s="116" t="str">
        <f t="shared" ref="A1528" si="334">A1527</f>
        <v/>
      </c>
      <c r="B1528" s="165"/>
      <c r="C1528" s="265"/>
      <c r="D1528" s="266"/>
      <c r="E1528" s="266"/>
      <c r="F1528" s="266"/>
      <c r="G1528" s="266"/>
      <c r="H1528" s="231"/>
      <c r="I1528" s="231"/>
      <c r="J1528" s="231"/>
      <c r="K1528" s="264">
        <f>AF1238*AD$1547*AK1527</f>
        <v>996.40261284112921</v>
      </c>
      <c r="L1528" s="264"/>
      <c r="M1528" s="264"/>
      <c r="N1528" s="566"/>
      <c r="O1528" s="263">
        <f>O1527</f>
        <v>1</v>
      </c>
      <c r="P1528" s="264"/>
      <c r="Q1528" s="264">
        <f>Q1527</f>
        <v>0.5</v>
      </c>
      <c r="R1528" s="264"/>
      <c r="S1528" s="264">
        <f>S1527</f>
        <v>0.4</v>
      </c>
      <c r="T1528" s="264"/>
      <c r="U1528" s="560">
        <f>U1527</f>
        <v>0.83899999999999997</v>
      </c>
      <c r="V1528" s="561"/>
      <c r="W1528" s="562"/>
      <c r="X1528" s="550">
        <f>IF(E1527="","",ROUND(K1528*O1528*U1528,1))</f>
        <v>836</v>
      </c>
      <c r="Y1528" s="551"/>
      <c r="Z1528" s="551"/>
      <c r="AA1528" s="551"/>
      <c r="AB1528" s="550">
        <f>IF(E1527="","",ROUND(K1528*Q1528*U1528,1))</f>
        <v>418</v>
      </c>
      <c r="AC1528" s="551"/>
      <c r="AD1528" s="551"/>
      <c r="AE1528" s="551"/>
      <c r="AF1528" s="550">
        <f>IF(E1527="","",ROUND(K1528*S1528*U1528,1))</f>
        <v>334.4</v>
      </c>
      <c r="AG1528" s="551"/>
      <c r="AH1528" s="551"/>
      <c r="AI1528" s="552"/>
      <c r="AJ1528" s="84"/>
      <c r="AK1528" s="569"/>
      <c r="AL1528" s="231"/>
      <c r="AM1528" s="231"/>
      <c r="AN1528" s="231"/>
    </row>
    <row r="1529" spans="1:40" s="174" customFormat="1" ht="15.75" customHeight="1">
      <c r="A1529" s="116" t="str">
        <f>IF(液状化L2の有無="",IF(H1529="","×",""),"×")</f>
        <v/>
      </c>
      <c r="B1529" s="165"/>
      <c r="C1529" s="265">
        <f>IF(D1239="","",D1239)</f>
        <v>8</v>
      </c>
      <c r="D1529" s="266"/>
      <c r="E1529" s="266" t="str">
        <f>IF(G1239="","",G1239)</f>
        <v>粘性土</v>
      </c>
      <c r="F1529" s="266"/>
      <c r="G1529" s="266"/>
      <c r="H1529" s="231">
        <f>IF(J1239="","",J1239)</f>
        <v>2.2000000476837158</v>
      </c>
      <c r="I1529" s="231"/>
      <c r="J1529" s="231"/>
      <c r="K1529" s="264">
        <f>AF1239*AD$1547*AK1529</f>
        <v>1143.4499999999998</v>
      </c>
      <c r="L1529" s="264"/>
      <c r="M1529" s="264"/>
      <c r="N1529" s="566"/>
      <c r="O1529" s="263">
        <f>IF(E1529="","",IF(E1529="粘性土",1,CHOOSE(AJ$1161,X$1155,X$1156,X$1157)))</f>
        <v>1</v>
      </c>
      <c r="P1529" s="264"/>
      <c r="Q1529" s="264">
        <f>IF(E1529="","",IF(E1529="粘性土",1,CHOOSE(AJ$1161,AB$1155,AB$1156,AB$1157)))</f>
        <v>1</v>
      </c>
      <c r="R1529" s="264"/>
      <c r="S1529" s="264">
        <f>IF(E1529="","",IF(E1529="粘性土",1,CHOOSE(AJ$1161,AF$1155,AF$1156,AF$1157)))</f>
        <v>1</v>
      </c>
      <c r="T1529" s="264"/>
      <c r="U1529" s="560">
        <f>IF(E1529="","",IF(E1529="粘性土",1,AJ$1177))</f>
        <v>1</v>
      </c>
      <c r="V1529" s="561"/>
      <c r="W1529" s="562"/>
      <c r="X1529" s="550">
        <f>IF(E1529="","",ROUND(K1529*O1529*U1529,1))</f>
        <v>1143.5</v>
      </c>
      <c r="Y1529" s="551"/>
      <c r="Z1529" s="551"/>
      <c r="AA1529" s="551"/>
      <c r="AB1529" s="550">
        <f>IF(E1529="","",ROUND(K1529*Q1529*U1529,1))</f>
        <v>1143.5</v>
      </c>
      <c r="AC1529" s="551"/>
      <c r="AD1529" s="551"/>
      <c r="AE1529" s="551"/>
      <c r="AF1529" s="550">
        <f>IF(E1529="","",ROUND(K1529*S1529*U1529,1))</f>
        <v>1143.5</v>
      </c>
      <c r="AG1529" s="551"/>
      <c r="AH1529" s="551"/>
      <c r="AI1529" s="552"/>
      <c r="AJ1529" s="84"/>
      <c r="AK1529" s="569">
        <f>R332</f>
        <v>1</v>
      </c>
      <c r="AL1529" s="231"/>
      <c r="AM1529" s="231"/>
      <c r="AN1529" s="231"/>
    </row>
    <row r="1530" spans="1:40" s="174" customFormat="1" ht="15.75" customHeight="1">
      <c r="A1530" s="116" t="str">
        <f t="shared" ref="A1530" si="335">A1529</f>
        <v/>
      </c>
      <c r="B1530" s="165"/>
      <c r="C1530" s="265"/>
      <c r="D1530" s="266"/>
      <c r="E1530" s="266"/>
      <c r="F1530" s="266"/>
      <c r="G1530" s="266"/>
      <c r="H1530" s="231"/>
      <c r="I1530" s="231"/>
      <c r="J1530" s="231"/>
      <c r="K1530" s="264">
        <f>AF1240*AD$1547*AK1529</f>
        <v>1143.4499999999998</v>
      </c>
      <c r="L1530" s="264"/>
      <c r="M1530" s="264"/>
      <c r="N1530" s="566"/>
      <c r="O1530" s="263">
        <f>O1529</f>
        <v>1</v>
      </c>
      <c r="P1530" s="264"/>
      <c r="Q1530" s="264">
        <f>Q1529</f>
        <v>1</v>
      </c>
      <c r="R1530" s="264"/>
      <c r="S1530" s="264">
        <f>S1529</f>
        <v>1</v>
      </c>
      <c r="T1530" s="264"/>
      <c r="U1530" s="560">
        <f>U1529</f>
        <v>1</v>
      </c>
      <c r="V1530" s="561"/>
      <c r="W1530" s="562"/>
      <c r="X1530" s="550">
        <f>IF(E1529="","",ROUND(K1530*O1530*U1530,1))</f>
        <v>1143.5</v>
      </c>
      <c r="Y1530" s="551"/>
      <c r="Z1530" s="551"/>
      <c r="AA1530" s="551"/>
      <c r="AB1530" s="550">
        <f>IF(E1529="","",ROUND(K1530*Q1530*U1530,1))</f>
        <v>1143.5</v>
      </c>
      <c r="AC1530" s="551"/>
      <c r="AD1530" s="551"/>
      <c r="AE1530" s="551"/>
      <c r="AF1530" s="550">
        <f>IF(E1529="","",ROUND(K1530*S1530*U1530,1))</f>
        <v>1143.5</v>
      </c>
      <c r="AG1530" s="551"/>
      <c r="AH1530" s="551"/>
      <c r="AI1530" s="552"/>
      <c r="AJ1530" s="84"/>
      <c r="AK1530" s="569"/>
      <c r="AL1530" s="231"/>
      <c r="AM1530" s="231"/>
      <c r="AN1530" s="231"/>
    </row>
    <row r="1531" spans="1:40" s="174" customFormat="1" ht="15.75" customHeight="1">
      <c r="A1531" s="116" t="str">
        <f>IF(液状化L2の有無="",IF(H1531="","×",""),"×")</f>
        <v/>
      </c>
      <c r="B1531" s="165"/>
      <c r="C1531" s="265">
        <f>IF(D1241="","",D1241)</f>
        <v>9</v>
      </c>
      <c r="D1531" s="266"/>
      <c r="E1531" s="266" t="str">
        <f>IF(G1241="","",G1241)</f>
        <v>砂質土</v>
      </c>
      <c r="F1531" s="266"/>
      <c r="G1531" s="266"/>
      <c r="H1531" s="231">
        <f>IF(J1241="","",J1241)</f>
        <v>1.5</v>
      </c>
      <c r="I1531" s="231"/>
      <c r="J1531" s="231"/>
      <c r="K1531" s="264">
        <f>AF1241*AD$1547*AK1531</f>
        <v>2828.25</v>
      </c>
      <c r="L1531" s="264"/>
      <c r="M1531" s="264"/>
      <c r="N1531" s="566"/>
      <c r="O1531" s="263">
        <f>IF(E1531="","",IF(E1531="粘性土",1,CHOOSE(AJ$1161,X$1155,X$1156,X$1157)))</f>
        <v>1</v>
      </c>
      <c r="P1531" s="264"/>
      <c r="Q1531" s="264">
        <f>IF(E1531="","",IF(E1531="粘性土",1,CHOOSE(AJ$1161,AB$1155,AB$1156,AB$1157)))</f>
        <v>0.5</v>
      </c>
      <c r="R1531" s="264"/>
      <c r="S1531" s="264">
        <f>IF(E1531="","",IF(E1531="粘性土",1,CHOOSE(AJ$1161,AF$1155,AF$1156,AF$1157)))</f>
        <v>0.4</v>
      </c>
      <c r="T1531" s="264"/>
      <c r="U1531" s="560">
        <f>IF(E1531="","",IF(E1531="粘性土",1,AJ$1177))</f>
        <v>0.83899999999999997</v>
      </c>
      <c r="V1531" s="561"/>
      <c r="W1531" s="562"/>
      <c r="X1531" s="550">
        <f>IF(E1531="","",ROUND(K1531*O1531*U1531,1))</f>
        <v>2372.9</v>
      </c>
      <c r="Y1531" s="551"/>
      <c r="Z1531" s="551"/>
      <c r="AA1531" s="551"/>
      <c r="AB1531" s="550">
        <f>IF(E1531="","",ROUND(K1531*Q1531*U1531,1))</f>
        <v>1186.5</v>
      </c>
      <c r="AC1531" s="551"/>
      <c r="AD1531" s="551"/>
      <c r="AE1531" s="551"/>
      <c r="AF1531" s="550">
        <f>IF(E1531="","",ROUND(K1531*S1531*U1531,1))</f>
        <v>949.2</v>
      </c>
      <c r="AG1531" s="551"/>
      <c r="AH1531" s="551"/>
      <c r="AI1531" s="552"/>
      <c r="AJ1531" s="84"/>
      <c r="AK1531" s="569">
        <f>R333</f>
        <v>1</v>
      </c>
      <c r="AL1531" s="231"/>
      <c r="AM1531" s="231"/>
      <c r="AN1531" s="231"/>
    </row>
    <row r="1532" spans="1:40" s="174" customFormat="1" ht="15.75" customHeight="1">
      <c r="A1532" s="116" t="str">
        <f t="shared" ref="A1532" si="336">A1531</f>
        <v/>
      </c>
      <c r="B1532" s="165"/>
      <c r="C1532" s="265"/>
      <c r="D1532" s="266"/>
      <c r="E1532" s="266"/>
      <c r="F1532" s="266"/>
      <c r="G1532" s="266"/>
      <c r="H1532" s="231"/>
      <c r="I1532" s="231"/>
      <c r="J1532" s="231"/>
      <c r="K1532" s="264">
        <f>AF1242*AD$1547*AK1531</f>
        <v>2997</v>
      </c>
      <c r="L1532" s="264"/>
      <c r="M1532" s="264"/>
      <c r="N1532" s="566"/>
      <c r="O1532" s="263">
        <f>O1531</f>
        <v>1</v>
      </c>
      <c r="P1532" s="264"/>
      <c r="Q1532" s="264">
        <f>Q1531</f>
        <v>0.5</v>
      </c>
      <c r="R1532" s="264"/>
      <c r="S1532" s="264">
        <f>S1531</f>
        <v>0.4</v>
      </c>
      <c r="T1532" s="264"/>
      <c r="U1532" s="560">
        <f>U1531</f>
        <v>0.83899999999999997</v>
      </c>
      <c r="V1532" s="561"/>
      <c r="W1532" s="562"/>
      <c r="X1532" s="550">
        <f>IF(E1531="","",ROUND(K1532*O1532*U1532,1))</f>
        <v>2514.5</v>
      </c>
      <c r="Y1532" s="551"/>
      <c r="Z1532" s="551"/>
      <c r="AA1532" s="551"/>
      <c r="AB1532" s="550">
        <f>IF(E1531="","",ROUND(K1532*Q1532*U1532,1))</f>
        <v>1257.2</v>
      </c>
      <c r="AC1532" s="551"/>
      <c r="AD1532" s="551"/>
      <c r="AE1532" s="551"/>
      <c r="AF1532" s="550">
        <f>IF(E1531="","",ROUND(K1532*S1532*U1532,1))</f>
        <v>1005.8</v>
      </c>
      <c r="AG1532" s="551"/>
      <c r="AH1532" s="551"/>
      <c r="AI1532" s="552"/>
      <c r="AJ1532" s="84"/>
      <c r="AK1532" s="569"/>
      <c r="AL1532" s="231"/>
      <c r="AM1532" s="231"/>
      <c r="AN1532" s="231"/>
    </row>
    <row r="1533" spans="1:40" s="174" customFormat="1" ht="15.75" customHeight="1">
      <c r="A1533" s="116" t="str">
        <f>IF(液状化L2の有無="",IF(H1533="","×",""),"×")</f>
        <v/>
      </c>
      <c r="B1533" s="165"/>
      <c r="C1533" s="265">
        <f>IF(D1243="","",D1243)</f>
        <v>10</v>
      </c>
      <c r="D1533" s="266"/>
      <c r="E1533" s="266" t="str">
        <f>IF(G1243="","",G1243)</f>
        <v>粘性土</v>
      </c>
      <c r="F1533" s="266"/>
      <c r="G1533" s="266"/>
      <c r="H1533" s="231">
        <f>IF(J1243="","",J1243)</f>
        <v>3.8499999046325684</v>
      </c>
      <c r="I1533" s="231"/>
      <c r="J1533" s="231"/>
      <c r="K1533" s="264">
        <f>AF1243*AD$1547*AK1533</f>
        <v>1159.6500000000001</v>
      </c>
      <c r="L1533" s="264"/>
      <c r="M1533" s="264"/>
      <c r="N1533" s="566"/>
      <c r="O1533" s="263">
        <f>IF(E1533="","",IF(E1533="粘性土",1,CHOOSE(AJ$1161,X$1155,X$1156,X$1157)))</f>
        <v>1</v>
      </c>
      <c r="P1533" s="264"/>
      <c r="Q1533" s="264">
        <f>IF(E1533="","",IF(E1533="粘性土",1,CHOOSE(AJ$1161,AB$1155,AB$1156,AB$1157)))</f>
        <v>1</v>
      </c>
      <c r="R1533" s="264"/>
      <c r="S1533" s="264">
        <f>IF(E1533="","",IF(E1533="粘性土",1,CHOOSE(AJ$1161,AF$1155,AF$1156,AF$1157)))</f>
        <v>1</v>
      </c>
      <c r="T1533" s="264"/>
      <c r="U1533" s="560">
        <f>IF(E1533="","",IF(E1533="粘性土",1,AJ$1177))</f>
        <v>1</v>
      </c>
      <c r="V1533" s="561"/>
      <c r="W1533" s="562"/>
      <c r="X1533" s="550">
        <f>IF(E1533="","",ROUND(K1533*O1533*U1533,1))</f>
        <v>1159.7</v>
      </c>
      <c r="Y1533" s="551"/>
      <c r="Z1533" s="551"/>
      <c r="AA1533" s="551"/>
      <c r="AB1533" s="550">
        <f>IF(E1533="","",ROUND(K1533*Q1533*U1533,1))</f>
        <v>1159.7</v>
      </c>
      <c r="AC1533" s="551"/>
      <c r="AD1533" s="551"/>
      <c r="AE1533" s="551"/>
      <c r="AF1533" s="550">
        <f>IF(E1533="","",ROUND(K1533*S1533*U1533,1))</f>
        <v>1159.7</v>
      </c>
      <c r="AG1533" s="551"/>
      <c r="AH1533" s="551"/>
      <c r="AI1533" s="552"/>
      <c r="AJ1533" s="84"/>
      <c r="AK1533" s="569">
        <f>R334</f>
        <v>1</v>
      </c>
      <c r="AL1533" s="231"/>
      <c r="AM1533" s="231"/>
      <c r="AN1533" s="231"/>
    </row>
    <row r="1534" spans="1:40" s="174" customFormat="1" ht="15.75" customHeight="1">
      <c r="A1534" s="116" t="str">
        <f t="shared" ref="A1534" si="337">A1533</f>
        <v/>
      </c>
      <c r="B1534" s="165"/>
      <c r="C1534" s="265"/>
      <c r="D1534" s="266"/>
      <c r="E1534" s="266"/>
      <c r="F1534" s="266"/>
      <c r="G1534" s="266"/>
      <c r="H1534" s="231"/>
      <c r="I1534" s="231"/>
      <c r="J1534" s="231"/>
      <c r="K1534" s="264">
        <f>AF1244*AD$1547*AK1533</f>
        <v>1159.6500000000001</v>
      </c>
      <c r="L1534" s="264"/>
      <c r="M1534" s="264"/>
      <c r="N1534" s="566"/>
      <c r="O1534" s="263">
        <f>O1533</f>
        <v>1</v>
      </c>
      <c r="P1534" s="264"/>
      <c r="Q1534" s="264">
        <f>Q1533</f>
        <v>1</v>
      </c>
      <c r="R1534" s="264"/>
      <c r="S1534" s="264">
        <f>S1533</f>
        <v>1</v>
      </c>
      <c r="T1534" s="264"/>
      <c r="U1534" s="560">
        <f>U1533</f>
        <v>1</v>
      </c>
      <c r="V1534" s="561"/>
      <c r="W1534" s="562"/>
      <c r="X1534" s="550">
        <f>IF(E1533="","",ROUND(K1534*O1534*U1534,1))</f>
        <v>1159.7</v>
      </c>
      <c r="Y1534" s="551"/>
      <c r="Z1534" s="551"/>
      <c r="AA1534" s="551"/>
      <c r="AB1534" s="550">
        <f>IF(E1533="","",ROUND(K1534*Q1534*U1534,1))</f>
        <v>1159.7</v>
      </c>
      <c r="AC1534" s="551"/>
      <c r="AD1534" s="551"/>
      <c r="AE1534" s="551"/>
      <c r="AF1534" s="550">
        <f>IF(E1533="","",ROUND(K1534*S1534*U1534,1))</f>
        <v>1159.7</v>
      </c>
      <c r="AG1534" s="551"/>
      <c r="AH1534" s="551"/>
      <c r="AI1534" s="552"/>
      <c r="AJ1534" s="84"/>
      <c r="AK1534" s="569"/>
      <c r="AL1534" s="231"/>
      <c r="AM1534" s="231"/>
      <c r="AN1534" s="231"/>
    </row>
    <row r="1535" spans="1:40" s="174" customFormat="1" ht="15.75" customHeight="1">
      <c r="A1535" s="116" t="str">
        <f>IF(液状化L2の有無="",IF(H1535="","×",""),"×")</f>
        <v/>
      </c>
      <c r="B1535" s="165"/>
      <c r="C1535" s="265">
        <f>IF(D1245="","",D1245)</f>
        <v>11</v>
      </c>
      <c r="D1535" s="266"/>
      <c r="E1535" s="266" t="str">
        <f>IF(G1245="","",G1245)</f>
        <v>砂質土</v>
      </c>
      <c r="F1535" s="266"/>
      <c r="G1535" s="266"/>
      <c r="H1535" s="231">
        <f>IF(J1245="","",J1245)</f>
        <v>2.4000000953674316</v>
      </c>
      <c r="I1535" s="231"/>
      <c r="J1535" s="231"/>
      <c r="K1535" s="264">
        <f>AF1245*AD$1547*AK1535</f>
        <v>3460.5</v>
      </c>
      <c r="L1535" s="264"/>
      <c r="M1535" s="264"/>
      <c r="N1535" s="566"/>
      <c r="O1535" s="263">
        <f>IF(E1535="","",IF(E1535="粘性土",1,CHOOSE(AJ$1161,X$1155,X$1156,X$1157)))</f>
        <v>1</v>
      </c>
      <c r="P1535" s="264"/>
      <c r="Q1535" s="264">
        <f>IF(E1535="","",IF(E1535="粘性土",1,CHOOSE(AJ$1161,AB$1155,AB$1156,AB$1157)))</f>
        <v>0.5</v>
      </c>
      <c r="R1535" s="264"/>
      <c r="S1535" s="264">
        <f>IF(E1535="","",IF(E1535="粘性土",1,CHOOSE(AJ$1161,AF$1155,AF$1156,AF$1157)))</f>
        <v>0.4</v>
      </c>
      <c r="T1535" s="264"/>
      <c r="U1535" s="560">
        <f>IF(E1535="","",IF(E1535="粘性土",1,AJ$1177))</f>
        <v>0.83899999999999997</v>
      </c>
      <c r="V1535" s="561"/>
      <c r="W1535" s="562"/>
      <c r="X1535" s="550">
        <f>IF(E1535="","",ROUND(K1535*O1535*U1535,1))</f>
        <v>2903.4</v>
      </c>
      <c r="Y1535" s="551"/>
      <c r="Z1535" s="551"/>
      <c r="AA1535" s="551"/>
      <c r="AB1535" s="550">
        <f>IF(E1535="","",ROUND(K1535*Q1535*U1535,1))</f>
        <v>1451.7</v>
      </c>
      <c r="AC1535" s="551"/>
      <c r="AD1535" s="551"/>
      <c r="AE1535" s="551"/>
      <c r="AF1535" s="550">
        <f>IF(E1535="","",ROUND(K1535*S1535*U1535,1))</f>
        <v>1161.3</v>
      </c>
      <c r="AG1535" s="551"/>
      <c r="AH1535" s="551"/>
      <c r="AI1535" s="552"/>
      <c r="AJ1535" s="84"/>
      <c r="AK1535" s="569">
        <f>R335</f>
        <v>1</v>
      </c>
      <c r="AL1535" s="231"/>
      <c r="AM1535" s="231"/>
      <c r="AN1535" s="231"/>
    </row>
    <row r="1536" spans="1:40" s="174" customFormat="1" ht="15.75" customHeight="1">
      <c r="A1536" s="116" t="str">
        <f t="shared" ref="A1536" si="338">A1535</f>
        <v/>
      </c>
      <c r="B1536" s="165"/>
      <c r="C1536" s="265"/>
      <c r="D1536" s="266"/>
      <c r="E1536" s="266"/>
      <c r="F1536" s="266"/>
      <c r="G1536" s="266"/>
      <c r="H1536" s="231"/>
      <c r="I1536" s="231"/>
      <c r="J1536" s="231"/>
      <c r="K1536" s="264">
        <f>AF1246*AD$1547*AK1535</f>
        <v>3741.75</v>
      </c>
      <c r="L1536" s="264"/>
      <c r="M1536" s="264"/>
      <c r="N1536" s="566"/>
      <c r="O1536" s="263">
        <f>O1535</f>
        <v>1</v>
      </c>
      <c r="P1536" s="264"/>
      <c r="Q1536" s="264">
        <f>Q1535</f>
        <v>0.5</v>
      </c>
      <c r="R1536" s="264"/>
      <c r="S1536" s="264">
        <f>S1535</f>
        <v>0.4</v>
      </c>
      <c r="T1536" s="264"/>
      <c r="U1536" s="560">
        <f>U1535</f>
        <v>0.83899999999999997</v>
      </c>
      <c r="V1536" s="561"/>
      <c r="W1536" s="562"/>
      <c r="X1536" s="550">
        <f>IF(E1535="","",ROUND(K1536*O1536*U1536,1))</f>
        <v>3139.3</v>
      </c>
      <c r="Y1536" s="551"/>
      <c r="Z1536" s="551"/>
      <c r="AA1536" s="551"/>
      <c r="AB1536" s="550">
        <f>IF(E1535="","",ROUND(K1536*Q1536*U1536,1))</f>
        <v>1569.7</v>
      </c>
      <c r="AC1536" s="551"/>
      <c r="AD1536" s="551"/>
      <c r="AE1536" s="551"/>
      <c r="AF1536" s="550">
        <f>IF(E1535="","",ROUND(K1536*S1536*U1536,1))</f>
        <v>1255.7</v>
      </c>
      <c r="AG1536" s="551"/>
      <c r="AH1536" s="551"/>
      <c r="AI1536" s="552"/>
      <c r="AJ1536" s="84"/>
      <c r="AK1536" s="569"/>
      <c r="AL1536" s="231"/>
      <c r="AM1536" s="231"/>
      <c r="AN1536" s="231"/>
    </row>
    <row r="1537" spans="1:40" s="174" customFormat="1" ht="15.75" customHeight="1">
      <c r="A1537" s="116" t="str">
        <f>IF(液状化L2の有無="",IF(H1537="","×",""),"×")</f>
        <v/>
      </c>
      <c r="B1537" s="165"/>
      <c r="C1537" s="265">
        <f>IF(D1247="","",D1247)</f>
        <v>12</v>
      </c>
      <c r="D1537" s="266"/>
      <c r="E1537" s="266" t="str">
        <f>IF(G1247="","",G1247)</f>
        <v>粘性土</v>
      </c>
      <c r="F1537" s="266"/>
      <c r="G1537" s="266"/>
      <c r="H1537" s="231">
        <f>IF(J1247="","",J1247)</f>
        <v>2.2699999809265137</v>
      </c>
      <c r="I1537" s="231"/>
      <c r="J1537" s="231"/>
      <c r="K1537" s="264">
        <f>AF1247*AD$1547*AK1537</f>
        <v>1159.6500000000001</v>
      </c>
      <c r="L1537" s="264"/>
      <c r="M1537" s="264"/>
      <c r="N1537" s="566"/>
      <c r="O1537" s="263">
        <f>IF(E1537="","",IF(E1537="粘性土",1,CHOOSE(AJ$1161,X$1155,X$1156,X$1157)))</f>
        <v>1</v>
      </c>
      <c r="P1537" s="264"/>
      <c r="Q1537" s="264">
        <f>IF(E1537="","",IF(E1537="粘性土",1,CHOOSE(AJ$1161,AB$1155,AB$1156,AB$1157)))</f>
        <v>1</v>
      </c>
      <c r="R1537" s="264"/>
      <c r="S1537" s="264">
        <f>IF(E1537="","",IF(E1537="粘性土",1,CHOOSE(AJ$1161,AF$1155,AF$1156,AF$1157)))</f>
        <v>1</v>
      </c>
      <c r="T1537" s="264"/>
      <c r="U1537" s="560">
        <f>IF(E1537="","",IF(E1537="粘性土",1,AJ$1177))</f>
        <v>1</v>
      </c>
      <c r="V1537" s="561"/>
      <c r="W1537" s="562"/>
      <c r="X1537" s="550">
        <f>IF(E1537="","",ROUND(K1537*O1537*U1537,1))</f>
        <v>1159.7</v>
      </c>
      <c r="Y1537" s="551"/>
      <c r="Z1537" s="551"/>
      <c r="AA1537" s="551"/>
      <c r="AB1537" s="550">
        <f>IF(E1537="","",ROUND(K1537*Q1537*U1537,1))</f>
        <v>1159.7</v>
      </c>
      <c r="AC1537" s="551"/>
      <c r="AD1537" s="551"/>
      <c r="AE1537" s="551"/>
      <c r="AF1537" s="550">
        <f>IF(E1537="","",ROUND(K1537*S1537*U1537,1))</f>
        <v>1159.7</v>
      </c>
      <c r="AG1537" s="551"/>
      <c r="AH1537" s="551"/>
      <c r="AI1537" s="552"/>
      <c r="AJ1537" s="84"/>
      <c r="AK1537" s="569">
        <f>R336</f>
        <v>1</v>
      </c>
      <c r="AL1537" s="231"/>
      <c r="AM1537" s="231"/>
      <c r="AN1537" s="231"/>
    </row>
    <row r="1538" spans="1:40" s="174" customFormat="1" ht="15.75" customHeight="1">
      <c r="A1538" s="116" t="str">
        <f t="shared" ref="A1538" si="339">A1537</f>
        <v/>
      </c>
      <c r="B1538" s="165"/>
      <c r="C1538" s="265"/>
      <c r="D1538" s="266"/>
      <c r="E1538" s="266"/>
      <c r="F1538" s="266"/>
      <c r="G1538" s="266"/>
      <c r="H1538" s="231"/>
      <c r="I1538" s="231"/>
      <c r="J1538" s="231"/>
      <c r="K1538" s="264">
        <f>AF1248*AD$1547*AK1537</f>
        <v>1159.6500000000001</v>
      </c>
      <c r="L1538" s="264"/>
      <c r="M1538" s="264"/>
      <c r="N1538" s="566"/>
      <c r="O1538" s="263">
        <f>O1537</f>
        <v>1</v>
      </c>
      <c r="P1538" s="264"/>
      <c r="Q1538" s="264">
        <f>Q1537</f>
        <v>1</v>
      </c>
      <c r="R1538" s="264"/>
      <c r="S1538" s="264">
        <f>S1537</f>
        <v>1</v>
      </c>
      <c r="T1538" s="264"/>
      <c r="U1538" s="560">
        <f>U1537</f>
        <v>1</v>
      </c>
      <c r="V1538" s="561"/>
      <c r="W1538" s="562"/>
      <c r="X1538" s="550">
        <f>IF(E1537="","",ROUND(K1538*O1538*U1538,1))</f>
        <v>1159.7</v>
      </c>
      <c r="Y1538" s="551"/>
      <c r="Z1538" s="551"/>
      <c r="AA1538" s="551"/>
      <c r="AB1538" s="550">
        <f>IF(E1537="","",ROUND(K1538*Q1538*U1538,1))</f>
        <v>1159.7</v>
      </c>
      <c r="AC1538" s="551"/>
      <c r="AD1538" s="551"/>
      <c r="AE1538" s="551"/>
      <c r="AF1538" s="550">
        <f>IF(E1537="","",ROUND(K1538*S1538*U1538,1))</f>
        <v>1159.7</v>
      </c>
      <c r="AG1538" s="551"/>
      <c r="AH1538" s="551"/>
      <c r="AI1538" s="552"/>
      <c r="AJ1538" s="84"/>
      <c r="AK1538" s="569"/>
      <c r="AL1538" s="231"/>
      <c r="AM1538" s="231"/>
      <c r="AN1538" s="231"/>
    </row>
    <row r="1539" spans="1:40" s="174" customFormat="1" ht="15.75" hidden="1" customHeight="1">
      <c r="A1539" s="116" t="str">
        <f>IF(液状化L2の有無="",IF(H1539="","×",""),"×")</f>
        <v>×</v>
      </c>
      <c r="B1539" s="165"/>
      <c r="C1539" s="265" t="str">
        <f>IF(D1249="","",D1249)</f>
        <v/>
      </c>
      <c r="D1539" s="266"/>
      <c r="E1539" s="266" t="str">
        <f>IF(G1249="","",G1249)</f>
        <v/>
      </c>
      <c r="F1539" s="266"/>
      <c r="G1539" s="266"/>
      <c r="H1539" s="231" t="str">
        <f>IF(J1249="","",J1249)</f>
        <v/>
      </c>
      <c r="I1539" s="231"/>
      <c r="J1539" s="231"/>
      <c r="K1539" s="264">
        <f>AF1249*AD$1547*AK1539</f>
        <v>0</v>
      </c>
      <c r="L1539" s="264"/>
      <c r="M1539" s="264"/>
      <c r="N1539" s="566"/>
      <c r="O1539" s="263" t="str">
        <f>IF(E1539="","",IF(E1539="粘性土",1,CHOOSE(AJ$1161,X$1155,X$1156,X$1157)))</f>
        <v/>
      </c>
      <c r="P1539" s="264"/>
      <c r="Q1539" s="264" t="str">
        <f>IF(E1539="","",IF(E1539="粘性土",1,CHOOSE(AJ$1161,AB$1155,AB$1156,AB$1157)))</f>
        <v/>
      </c>
      <c r="R1539" s="264"/>
      <c r="S1539" s="264" t="str">
        <f>IF(E1539="","",IF(E1539="粘性土",1,CHOOSE(AJ$1161,AF$1155,AF$1156,AF$1157)))</f>
        <v/>
      </c>
      <c r="T1539" s="264"/>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1"/>
      <c r="AM1539" s="231"/>
      <c r="AN1539" s="231"/>
    </row>
    <row r="1540" spans="1:40" s="174" customFormat="1" ht="15.75" hidden="1" customHeight="1">
      <c r="A1540" s="116" t="str">
        <f t="shared" ref="A1540" si="340">A1539</f>
        <v>×</v>
      </c>
      <c r="B1540" s="165"/>
      <c r="C1540" s="265"/>
      <c r="D1540" s="266"/>
      <c r="E1540" s="266"/>
      <c r="F1540" s="266"/>
      <c r="G1540" s="266"/>
      <c r="H1540" s="231"/>
      <c r="I1540" s="231"/>
      <c r="J1540" s="231"/>
      <c r="K1540" s="264">
        <f>AF1250*AD$1547*AK1539</f>
        <v>0</v>
      </c>
      <c r="L1540" s="264"/>
      <c r="M1540" s="264"/>
      <c r="N1540" s="566"/>
      <c r="O1540" s="263" t="str">
        <f>O1539</f>
        <v/>
      </c>
      <c r="P1540" s="264"/>
      <c r="Q1540" s="264" t="str">
        <f>Q1539</f>
        <v/>
      </c>
      <c r="R1540" s="264"/>
      <c r="S1540" s="264" t="str">
        <f>S1539</f>
        <v/>
      </c>
      <c r="T1540" s="264"/>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1"/>
      <c r="AM1540" s="231"/>
      <c r="AN1540" s="231"/>
    </row>
    <row r="1541" spans="1:40" s="174" customFormat="1" ht="15.75" hidden="1" customHeight="1">
      <c r="A1541" s="116" t="str">
        <f>IF(液状化L2の有無="",IF(H1541="","×",""),"×")</f>
        <v>×</v>
      </c>
      <c r="B1541" s="165"/>
      <c r="C1541" s="265" t="str">
        <f>IF(D1251="","",D1251)</f>
        <v/>
      </c>
      <c r="D1541" s="266"/>
      <c r="E1541" s="266" t="str">
        <f>IF(G1251="","",G1251)</f>
        <v/>
      </c>
      <c r="F1541" s="266"/>
      <c r="G1541" s="266"/>
      <c r="H1541" s="231" t="str">
        <f>IF(J1251="","",J1251)</f>
        <v/>
      </c>
      <c r="I1541" s="231"/>
      <c r="J1541" s="231"/>
      <c r="K1541" s="264">
        <f>AF1251*AD$1547*AK1541</f>
        <v>0</v>
      </c>
      <c r="L1541" s="264"/>
      <c r="M1541" s="264"/>
      <c r="N1541" s="566"/>
      <c r="O1541" s="263" t="str">
        <f>IF(E1541="","",IF(E1541="粘性土",1,CHOOSE(AJ$1161,X$1155,X$1156,X$1157)))</f>
        <v/>
      </c>
      <c r="P1541" s="264"/>
      <c r="Q1541" s="264" t="str">
        <f>IF(E1541="","",IF(E1541="粘性土",1,CHOOSE(AJ$1161,AB$1155,AB$1156,AB$1157)))</f>
        <v/>
      </c>
      <c r="R1541" s="264"/>
      <c r="S1541" s="264" t="str">
        <f>IF(E1541="","",IF(E1541="粘性土",1,CHOOSE(AJ$1161,AF$1155,AF$1156,AF$1157)))</f>
        <v/>
      </c>
      <c r="T1541" s="264"/>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1"/>
      <c r="AM1541" s="231"/>
      <c r="AN1541" s="231"/>
    </row>
    <row r="1542" spans="1:40" s="174" customFormat="1" ht="15.75" hidden="1" customHeight="1">
      <c r="A1542" s="116" t="str">
        <f t="shared" ref="A1542" si="341">A1541</f>
        <v>×</v>
      </c>
      <c r="B1542" s="165"/>
      <c r="C1542" s="265"/>
      <c r="D1542" s="266"/>
      <c r="E1542" s="266"/>
      <c r="F1542" s="266"/>
      <c r="G1542" s="266"/>
      <c r="H1542" s="231"/>
      <c r="I1542" s="231"/>
      <c r="J1542" s="231"/>
      <c r="K1542" s="264">
        <f>AF1252*AD$1547*AK1541</f>
        <v>0</v>
      </c>
      <c r="L1542" s="264"/>
      <c r="M1542" s="264"/>
      <c r="N1542" s="566"/>
      <c r="O1542" s="263" t="str">
        <f>O1541</f>
        <v/>
      </c>
      <c r="P1542" s="264"/>
      <c r="Q1542" s="264" t="str">
        <f>Q1541</f>
        <v/>
      </c>
      <c r="R1542" s="264"/>
      <c r="S1542" s="264" t="str">
        <f>S1541</f>
        <v/>
      </c>
      <c r="T1542" s="264"/>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1"/>
      <c r="AM1542" s="231"/>
      <c r="AN1542" s="231"/>
    </row>
    <row r="1543" spans="1:40" s="174" customFormat="1" ht="15.75" hidden="1" customHeight="1">
      <c r="A1543" s="116" t="str">
        <f>IF(液状化L2の有無="",IF(H1543="","×",""),"×")</f>
        <v>×</v>
      </c>
      <c r="B1543" s="165"/>
      <c r="C1543" s="265" t="str">
        <f>IF(D1253="","",D1253)</f>
        <v/>
      </c>
      <c r="D1543" s="266"/>
      <c r="E1543" s="266" t="str">
        <f>IF(G1253="","",G1253)</f>
        <v/>
      </c>
      <c r="F1543" s="266"/>
      <c r="G1543" s="266"/>
      <c r="H1543" s="231" t="str">
        <f>IF(J1253="","",J1253)</f>
        <v/>
      </c>
      <c r="I1543" s="231"/>
      <c r="J1543" s="231"/>
      <c r="K1543" s="264">
        <f>AF1253*AD$1547*AK1543</f>
        <v>0</v>
      </c>
      <c r="L1543" s="264"/>
      <c r="M1543" s="264"/>
      <c r="N1543" s="566"/>
      <c r="O1543" s="263" t="str">
        <f>IF(E1543="","",IF(E1543="粘性土",1,CHOOSE(AJ$1161,X$1155,X$1156,X$1157)))</f>
        <v/>
      </c>
      <c r="P1543" s="264"/>
      <c r="Q1543" s="264" t="str">
        <f>IF(E1543="","",IF(E1543="粘性土",1,CHOOSE(AJ$1161,AB$1155,AB$1156,AB$1157)))</f>
        <v/>
      </c>
      <c r="R1543" s="264"/>
      <c r="S1543" s="264" t="str">
        <f>IF(E1543="","",IF(E1543="粘性土",1,CHOOSE(AJ$1161,AF$1155,AF$1156,AF$1157)))</f>
        <v/>
      </c>
      <c r="T1543" s="264"/>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1"/>
      <c r="AM1543" s="231"/>
      <c r="AN1543" s="231"/>
    </row>
    <row r="1544" spans="1:40" s="174" customFormat="1" ht="15.75" hidden="1" customHeight="1">
      <c r="A1544" s="116" t="str">
        <f t="shared" ref="A1544" si="342">A1543</f>
        <v>×</v>
      </c>
      <c r="B1544" s="165"/>
      <c r="C1544" s="265"/>
      <c r="D1544" s="266"/>
      <c r="E1544" s="266"/>
      <c r="F1544" s="266"/>
      <c r="G1544" s="266"/>
      <c r="H1544" s="231"/>
      <c r="I1544" s="231"/>
      <c r="J1544" s="231"/>
      <c r="K1544" s="264">
        <f>AF1254*AD$1547*AK1543</f>
        <v>0</v>
      </c>
      <c r="L1544" s="264"/>
      <c r="M1544" s="264"/>
      <c r="N1544" s="566"/>
      <c r="O1544" s="263" t="str">
        <f>O1543</f>
        <v/>
      </c>
      <c r="P1544" s="264"/>
      <c r="Q1544" s="264" t="str">
        <f>Q1543</f>
        <v/>
      </c>
      <c r="R1544" s="264"/>
      <c r="S1544" s="264" t="str">
        <f>S1543</f>
        <v/>
      </c>
      <c r="T1544" s="264"/>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1"/>
      <c r="AM1544" s="231"/>
      <c r="AN1544" s="231"/>
    </row>
    <row r="1545" spans="1:40" s="174" customFormat="1" ht="15.75" hidden="1" customHeight="1">
      <c r="A1545" s="116" t="str">
        <f>IF(液状化L2の有無="",IF(H1545="","×",""),"×")</f>
        <v>×</v>
      </c>
      <c r="B1545" s="165"/>
      <c r="C1545" s="265" t="str">
        <f>IF(D1255="","",D1255)</f>
        <v/>
      </c>
      <c r="D1545" s="266"/>
      <c r="E1545" s="266" t="str">
        <f>IF(G1255="","",G1255)</f>
        <v/>
      </c>
      <c r="F1545" s="266"/>
      <c r="G1545" s="266"/>
      <c r="H1545" s="231" t="str">
        <f>IF(J1255="","",J1255)</f>
        <v/>
      </c>
      <c r="I1545" s="231"/>
      <c r="J1545" s="231"/>
      <c r="K1545" s="264">
        <f>AF1255*AD$1547*AK1545</f>
        <v>0</v>
      </c>
      <c r="L1545" s="264"/>
      <c r="M1545" s="264"/>
      <c r="N1545" s="566"/>
      <c r="O1545" s="263" t="str">
        <f>IF(E1545="","",IF(E1545="粘性土",1,CHOOSE(AJ$1161,X$1155,X$1156,X$1157)))</f>
        <v/>
      </c>
      <c r="P1545" s="264"/>
      <c r="Q1545" s="264" t="str">
        <f>IF(E1545="","",IF(E1545="粘性土",1,CHOOSE(AJ$1161,AB$1155,AB$1156,AB$1157)))</f>
        <v/>
      </c>
      <c r="R1545" s="264"/>
      <c r="S1545" s="264" t="str">
        <f>IF(E1545="","",IF(E1545="粘性土",1,CHOOSE(AJ$1161,AF$1155,AF$1156,AF$1157)))</f>
        <v/>
      </c>
      <c r="T1545" s="264"/>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1"/>
      <c r="AM1545" s="231"/>
      <c r="AN1545" s="231"/>
    </row>
    <row r="1546" spans="1:40" s="174" customFormat="1" ht="15.75" hidden="1" customHeight="1">
      <c r="A1546" s="116" t="str">
        <f t="shared" ref="A1546" si="343">A1545</f>
        <v>×</v>
      </c>
      <c r="B1546" s="165"/>
      <c r="C1546" s="269"/>
      <c r="D1546" s="270"/>
      <c r="E1546" s="270"/>
      <c r="F1546" s="270"/>
      <c r="G1546" s="270"/>
      <c r="H1546" s="252"/>
      <c r="I1546" s="252"/>
      <c r="J1546" s="252"/>
      <c r="K1546" s="347">
        <f>AF1256*AD$1547*AK1545</f>
        <v>0</v>
      </c>
      <c r="L1546" s="347"/>
      <c r="M1546" s="347"/>
      <c r="N1546" s="570"/>
      <c r="O1546" s="500" t="str">
        <f>O1545</f>
        <v/>
      </c>
      <c r="P1546" s="347"/>
      <c r="Q1546" s="347" t="str">
        <f>Q1545</f>
        <v/>
      </c>
      <c r="R1546" s="347"/>
      <c r="S1546" s="347" t="str">
        <f>S1545</f>
        <v/>
      </c>
      <c r="T1546" s="347"/>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2"/>
      <c r="AM1546" s="252"/>
      <c r="AN1546" s="252"/>
    </row>
    <row r="1547" spans="1:40" s="174" customFormat="1" ht="15.75" customHeight="1">
      <c r="A1547" s="116" t="str">
        <f>IF(液状化L2の有無="","","×")</f>
        <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498</v>
      </c>
      <c r="AC1547" s="167" t="s">
        <v>26</v>
      </c>
      <c r="AD1547" s="439">
        <f>杭先端径</f>
        <v>1.5</v>
      </c>
      <c r="AE1547" s="439"/>
      <c r="AF1547" s="439"/>
      <c r="AG1547" s="62" t="s">
        <v>427</v>
      </c>
      <c r="AH1547" s="167" t="s">
        <v>154</v>
      </c>
      <c r="AI1547" s="66"/>
    </row>
    <row r="1548" spans="1:40" s="174" customFormat="1" ht="15.75" customHeight="1">
      <c r="B1548" s="165" t="s">
        <v>588</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62" t="s">
        <v>318</v>
      </c>
      <c r="G1554" s="262"/>
      <c r="H1554" s="165" t="s">
        <v>26</v>
      </c>
      <c r="I1554" s="262" t="s">
        <v>331</v>
      </c>
      <c r="J1554" s="262"/>
      <c r="K1554" s="174" t="s">
        <v>1</v>
      </c>
      <c r="L1554" s="262" t="s">
        <v>196</v>
      </c>
      <c r="M1554" s="262"/>
    </row>
    <row r="1555" spans="6:35" s="174" customFormat="1" ht="15.75" customHeight="1">
      <c r="F1555" s="262" t="s">
        <v>319</v>
      </c>
      <c r="G1555" s="262"/>
      <c r="H1555" s="165" t="s">
        <v>26</v>
      </c>
      <c r="I1555" s="262" t="s">
        <v>456</v>
      </c>
      <c r="J1555" s="262"/>
      <c r="K1555" s="174" t="s">
        <v>1</v>
      </c>
      <c r="L1555" s="262" t="s">
        <v>196</v>
      </c>
      <c r="M1555" s="262"/>
    </row>
    <row r="1556" spans="6:35" s="174" customFormat="1" ht="15.75" customHeight="1"/>
    <row r="1557" spans="6:35" s="174" customFormat="1" ht="15.75" customHeight="1">
      <c r="G1557" s="23" t="s">
        <v>3</v>
      </c>
      <c r="H1557" s="23"/>
      <c r="I1557" s="23"/>
      <c r="J1557" s="262" t="s">
        <v>318</v>
      </c>
      <c r="K1557" s="262"/>
      <c r="L1557" s="165" t="s">
        <v>2</v>
      </c>
      <c r="M1557" s="23" t="s">
        <v>320</v>
      </c>
    </row>
    <row r="1558" spans="6:35" s="174" customFormat="1" ht="15.75" customHeight="1">
      <c r="G1558" s="23"/>
      <c r="H1558" s="23"/>
      <c r="I1558" s="23"/>
      <c r="J1558" s="262" t="s">
        <v>319</v>
      </c>
      <c r="K1558" s="262"/>
      <c r="L1558" s="165" t="s">
        <v>2</v>
      </c>
      <c r="M1558" s="23" t="s">
        <v>321</v>
      </c>
    </row>
    <row r="1559" spans="6:35" s="174" customFormat="1" ht="15.75" customHeight="1">
      <c r="J1559" s="262" t="s">
        <v>331</v>
      </c>
      <c r="K1559" s="262"/>
      <c r="L1559" s="165" t="s">
        <v>2</v>
      </c>
      <c r="M1559" s="617" t="s">
        <v>641</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2">
        <f>AB16</f>
        <v>0.9</v>
      </c>
      <c r="AI1559" s="262"/>
    </row>
    <row r="1560" spans="6:35" s="174" customFormat="1" ht="15.75" customHeight="1">
      <c r="J1560" s="262" t="s">
        <v>456</v>
      </c>
      <c r="K1560" s="262"/>
      <c r="L1560" s="165" t="s">
        <v>2</v>
      </c>
      <c r="M1560" s="617" t="s">
        <v>642</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2">
        <f>AF16</f>
        <v>1.3</v>
      </c>
      <c r="AI1560" s="262"/>
    </row>
    <row r="1561" spans="6:35" s="174" customFormat="1" ht="15.75" customHeight="1">
      <c r="J1561" s="262" t="s">
        <v>196</v>
      </c>
      <c r="K1561" s="262"/>
      <c r="L1561" s="165" t="s">
        <v>2</v>
      </c>
      <c r="M1561" s="23" t="s">
        <v>206</v>
      </c>
    </row>
    <row r="1562" spans="6:35" s="174" customFormat="1" ht="15.75" customHeight="1"/>
    <row r="1563" spans="6:35" s="174" customFormat="1" ht="15.75" customHeight="1">
      <c r="F1563" s="262" t="s">
        <v>318</v>
      </c>
      <c r="G1563" s="262"/>
      <c r="H1563" s="165" t="s">
        <v>26</v>
      </c>
      <c r="I1563" s="262" t="s">
        <v>331</v>
      </c>
      <c r="J1563" s="262"/>
      <c r="K1563" s="174" t="s">
        <v>1</v>
      </c>
      <c r="L1563" s="262" t="s">
        <v>196</v>
      </c>
      <c r="M1563" s="262"/>
    </row>
    <row r="1564" spans="6:35" s="174" customFormat="1" ht="15.75" customHeight="1">
      <c r="H1564" s="165" t="s">
        <v>26</v>
      </c>
      <c r="I1564" s="262">
        <f>AH1559</f>
        <v>0.9</v>
      </c>
      <c r="J1564" s="262"/>
      <c r="K1564" s="174" t="s">
        <v>1</v>
      </c>
      <c r="L1564" s="434">
        <f>O1058</f>
        <v>0</v>
      </c>
      <c r="M1564" s="262"/>
      <c r="N1564" s="262"/>
    </row>
    <row r="1565" spans="6:35" s="174" customFormat="1" ht="15.75" customHeight="1">
      <c r="H1565" s="165" t="s">
        <v>26</v>
      </c>
      <c r="I1565" s="434">
        <f>I1564*L1564</f>
        <v>0</v>
      </c>
      <c r="J1565" s="262"/>
      <c r="K1565" s="262"/>
      <c r="L1565" s="174" t="s">
        <v>322</v>
      </c>
    </row>
    <row r="1566" spans="6:35" s="174" customFormat="1" ht="15.75" customHeight="1"/>
    <row r="1567" spans="6:35" s="174" customFormat="1" ht="15.75" customHeight="1">
      <c r="F1567" s="262" t="s">
        <v>319</v>
      </c>
      <c r="G1567" s="262"/>
      <c r="H1567" s="165" t="s">
        <v>26</v>
      </c>
      <c r="I1567" s="262" t="s">
        <v>456</v>
      </c>
      <c r="J1567" s="262"/>
      <c r="K1567" s="174" t="s">
        <v>1</v>
      </c>
      <c r="L1567" s="262" t="s">
        <v>196</v>
      </c>
      <c r="M1567" s="262"/>
    </row>
    <row r="1568" spans="6:35" s="174" customFormat="1" ht="15.75" customHeight="1">
      <c r="H1568" s="165" t="s">
        <v>26</v>
      </c>
      <c r="I1568" s="262">
        <f>AH1560</f>
        <v>1.3</v>
      </c>
      <c r="J1568" s="262"/>
      <c r="K1568" s="174" t="s">
        <v>1</v>
      </c>
      <c r="L1568" s="434">
        <f>O1058</f>
        <v>0</v>
      </c>
      <c r="M1568" s="262"/>
      <c r="N1568" s="262"/>
    </row>
    <row r="1569" spans="2:35" s="174" customFormat="1" ht="15.75" customHeight="1">
      <c r="H1569" s="165" t="s">
        <v>26</v>
      </c>
      <c r="I1569" s="434">
        <f>I1568*L1568</f>
        <v>0</v>
      </c>
      <c r="J1569" s="262"/>
      <c r="K1569" s="262"/>
      <c r="L1569" s="174" t="s">
        <v>322</v>
      </c>
    </row>
    <row r="1570" spans="2:35" s="174" customFormat="1" ht="15.75" customHeight="1">
      <c r="B1570" s="165" t="s">
        <v>588</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62" t="s">
        <v>325</v>
      </c>
      <c r="G1577" s="262"/>
      <c r="H1577" s="165" t="s">
        <v>26</v>
      </c>
      <c r="I1577" s="262" t="s">
        <v>457</v>
      </c>
      <c r="J1577" s="262"/>
      <c r="K1577" s="174" t="s">
        <v>1</v>
      </c>
      <c r="L1577" s="262" t="s">
        <v>198</v>
      </c>
      <c r="M1577" s="262"/>
    </row>
    <row r="1578" spans="2:35" s="174" customFormat="1" ht="15.75" customHeight="1">
      <c r="F1578" s="262" t="s">
        <v>326</v>
      </c>
      <c r="G1578" s="262"/>
      <c r="H1578" s="165" t="s">
        <v>26</v>
      </c>
      <c r="I1578" s="262" t="s">
        <v>458</v>
      </c>
      <c r="J1578" s="262"/>
      <c r="K1578" s="174" t="s">
        <v>1</v>
      </c>
      <c r="L1578" s="262" t="s">
        <v>198</v>
      </c>
      <c r="M1578" s="262"/>
    </row>
    <row r="1579" spans="2:35" s="174" customFormat="1" ht="15.75" customHeight="1"/>
    <row r="1580" spans="2:35" s="174" customFormat="1" ht="15.75" customHeight="1">
      <c r="G1580" s="23" t="s">
        <v>3</v>
      </c>
      <c r="H1580" s="23"/>
      <c r="I1580" s="23"/>
      <c r="J1580" s="262" t="s">
        <v>318</v>
      </c>
      <c r="K1580" s="262"/>
      <c r="L1580" s="165" t="s">
        <v>2</v>
      </c>
      <c r="M1580" s="23" t="s">
        <v>327</v>
      </c>
    </row>
    <row r="1581" spans="2:35" s="174" customFormat="1" ht="15.75" customHeight="1">
      <c r="G1581" s="23"/>
      <c r="H1581" s="23"/>
      <c r="I1581" s="23"/>
      <c r="J1581" s="262" t="s">
        <v>319</v>
      </c>
      <c r="K1581" s="262"/>
      <c r="L1581" s="165" t="s">
        <v>2</v>
      </c>
      <c r="M1581" s="23" t="s">
        <v>328</v>
      </c>
    </row>
    <row r="1582" spans="2:35" s="174" customFormat="1" ht="15.75" customHeight="1">
      <c r="J1582" s="262" t="s">
        <v>457</v>
      </c>
      <c r="K1582" s="262"/>
      <c r="L1582" s="165" t="s">
        <v>2</v>
      </c>
      <c r="M1582" s="617" t="s">
        <v>643</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2">
        <f>AB27</f>
        <v>1.1000000000000001</v>
      </c>
      <c r="AI1582" s="262"/>
    </row>
    <row r="1583" spans="2:35" s="174" customFormat="1" ht="15.75" customHeight="1">
      <c r="J1583" s="262" t="s">
        <v>458</v>
      </c>
      <c r="K1583" s="262"/>
      <c r="L1583" s="165" t="s">
        <v>2</v>
      </c>
      <c r="M1583" s="617" t="s">
        <v>644</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2">
        <f>AF27</f>
        <v>1.3</v>
      </c>
      <c r="AI1583" s="262"/>
    </row>
    <row r="1584" spans="2:35" s="174" customFormat="1" ht="15.75" customHeight="1">
      <c r="J1584" s="262" t="s">
        <v>196</v>
      </c>
      <c r="K1584" s="262"/>
      <c r="L1584" s="165" t="s">
        <v>2</v>
      </c>
      <c r="M1584" s="23" t="s">
        <v>201</v>
      </c>
    </row>
    <row r="1585" spans="1:36" s="174" customFormat="1" ht="15.75" customHeight="1">
      <c r="B1585" s="165" t="s">
        <v>588</v>
      </c>
    </row>
    <row r="1586" spans="1:36" s="174" customFormat="1" ht="15.75" customHeight="1"/>
    <row r="1587" spans="1:36" s="23" customFormat="1" ht="15.75" customHeight="1">
      <c r="F1587" s="28" t="s">
        <v>515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70" t="s">
        <v>428</v>
      </c>
      <c r="G1588" s="471"/>
      <c r="H1588" s="471"/>
      <c r="I1588" s="471"/>
      <c r="J1588" s="471"/>
      <c r="K1588" s="471"/>
      <c r="L1588" s="471"/>
      <c r="M1588" s="471"/>
      <c r="N1588" s="471"/>
      <c r="O1588" s="471"/>
      <c r="P1588" s="471"/>
      <c r="Q1588" s="471"/>
      <c r="R1588" s="471"/>
      <c r="S1588" s="471"/>
      <c r="T1588" s="472"/>
      <c r="U1588" s="473" t="s">
        <v>429</v>
      </c>
      <c r="V1588" s="226"/>
      <c r="W1588" s="226"/>
      <c r="X1588" s="226"/>
      <c r="Y1588" s="226"/>
      <c r="Z1588" s="226"/>
      <c r="AA1588" s="226"/>
      <c r="AB1588" s="226"/>
      <c r="AC1588" s="226"/>
      <c r="AD1588" s="226"/>
      <c r="AE1588" s="226"/>
      <c r="AF1588" s="226"/>
      <c r="AG1588" s="226"/>
      <c r="AH1588" s="226"/>
      <c r="AI1588" s="344"/>
    </row>
    <row r="1589" spans="1:36" s="54" customFormat="1" ht="15.75" customHeight="1">
      <c r="F1589" s="474" t="s">
        <v>77</v>
      </c>
      <c r="G1589" s="475"/>
      <c r="H1589" s="478" t="s">
        <v>186</v>
      </c>
      <c r="I1589" s="479"/>
      <c r="J1589" s="479"/>
      <c r="K1589" s="475" t="s">
        <v>233</v>
      </c>
      <c r="L1589" s="475"/>
      <c r="M1589" s="475"/>
      <c r="N1589" s="475"/>
      <c r="O1589" s="475" t="s">
        <v>525</v>
      </c>
      <c r="P1589" s="475"/>
      <c r="Q1589" s="475"/>
      <c r="R1589" s="475" t="s">
        <v>526</v>
      </c>
      <c r="S1589" s="475"/>
      <c r="T1589" s="481"/>
      <c r="U1589" s="483" t="s">
        <v>77</v>
      </c>
      <c r="V1589" s="475"/>
      <c r="W1589" s="478" t="s">
        <v>186</v>
      </c>
      <c r="X1589" s="479"/>
      <c r="Y1589" s="479"/>
      <c r="Z1589" s="475" t="s">
        <v>233</v>
      </c>
      <c r="AA1589" s="475"/>
      <c r="AB1589" s="475"/>
      <c r="AC1589" s="475"/>
      <c r="AD1589" s="475" t="s">
        <v>525</v>
      </c>
      <c r="AE1589" s="475"/>
      <c r="AF1589" s="475"/>
      <c r="AG1589" s="475" t="s">
        <v>526</v>
      </c>
      <c r="AH1589" s="475"/>
      <c r="AI1589" s="481"/>
    </row>
    <row r="1590" spans="1:36" s="54" customFormat="1" ht="15.75" customHeight="1">
      <c r="F1590" s="476"/>
      <c r="G1590" s="477"/>
      <c r="H1590" s="480"/>
      <c r="I1590" s="480"/>
      <c r="J1590" s="480"/>
      <c r="K1590" s="477"/>
      <c r="L1590" s="477"/>
      <c r="M1590" s="477"/>
      <c r="N1590" s="477"/>
      <c r="O1590" s="477"/>
      <c r="P1590" s="477"/>
      <c r="Q1590" s="477"/>
      <c r="R1590" s="477"/>
      <c r="S1590" s="477"/>
      <c r="T1590" s="482"/>
      <c r="U1590" s="484"/>
      <c r="V1590" s="477"/>
      <c r="W1590" s="480"/>
      <c r="X1590" s="480"/>
      <c r="Y1590" s="480"/>
      <c r="Z1590" s="477"/>
      <c r="AA1590" s="477"/>
      <c r="AB1590" s="477"/>
      <c r="AC1590" s="477"/>
      <c r="AD1590" s="477"/>
      <c r="AE1590" s="477"/>
      <c r="AF1590" s="477"/>
      <c r="AG1590" s="477"/>
      <c r="AH1590" s="477"/>
      <c r="AI1590" s="482"/>
    </row>
    <row r="1591" spans="1:36" s="54" customFormat="1" ht="15.75" customHeight="1">
      <c r="A1591" s="113" t="str">
        <f t="shared" ref="A1591:A1606" si="344">IF(LEN(F1591)+LEN(U1591)=0,"×","")</f>
        <v/>
      </c>
      <c r="B1591" s="53"/>
      <c r="F1591" s="294">
        <f t="shared" ref="F1591:F1606" si="345">IF(F893="","",F893)</f>
        <v>2</v>
      </c>
      <c r="G1591" s="228"/>
      <c r="H1591" s="227">
        <f t="shared" ref="H1591:H1606" si="346">IF(H893="","",H893)</f>
        <v>0.33000001311302185</v>
      </c>
      <c r="I1591" s="227"/>
      <c r="J1591" s="227"/>
      <c r="K1591" s="577">
        <f t="shared" ref="K1591:K1606" si="347">IF(Q893="","",Q893)</f>
        <v>0</v>
      </c>
      <c r="L1591" s="577"/>
      <c r="M1591" s="577"/>
      <c r="N1591" s="577"/>
      <c r="O1591" s="578">
        <f t="shared" ref="O1591:O1606" si="348">IF(K1591="","",ROUND(K1591/H1591*$AH$1582,1))</f>
        <v>0</v>
      </c>
      <c r="P1591" s="578"/>
      <c r="Q1591" s="578"/>
      <c r="R1591" s="578">
        <f t="shared" ref="R1591:R1606" si="349">IF(K1591="","",ROUND(K1591/H1591*$AH$1583,1))</f>
        <v>0</v>
      </c>
      <c r="S1591" s="578"/>
      <c r="T1591" s="579"/>
      <c r="U1591" s="581">
        <f t="shared" ref="U1591:U1606" si="350">IF(U893="","",U893)</f>
        <v>2</v>
      </c>
      <c r="V1591" s="228"/>
      <c r="W1591" s="227">
        <f t="shared" ref="W1591:W1606" si="351">IF(W893="","",W893)</f>
        <v>0.33000001311302185</v>
      </c>
      <c r="X1591" s="227"/>
      <c r="Y1591" s="227"/>
      <c r="Z1591" s="577">
        <f t="shared" ref="Z1591:Z1606" si="352">IF(AF893="","",AF893)</f>
        <v>0</v>
      </c>
      <c r="AA1591" s="577"/>
      <c r="AB1591" s="577"/>
      <c r="AC1591" s="577"/>
      <c r="AD1591" s="578">
        <f t="shared" ref="AD1591:AD1606" si="353">IF(Z1591="","",ROUND(Z1591/W1591*$AH$1582,1))</f>
        <v>0</v>
      </c>
      <c r="AE1591" s="578"/>
      <c r="AF1591" s="578"/>
      <c r="AG1591" s="578">
        <f t="shared" ref="AG1591:AG1606" si="354">IF(Z1591="","",ROUND(Z1591/W1591*$AH$1583,1))</f>
        <v>0</v>
      </c>
      <c r="AH1591" s="578"/>
      <c r="AI1591" s="579"/>
    </row>
    <row r="1592" spans="1:36" s="54" customFormat="1" ht="15.75" customHeight="1">
      <c r="A1592" s="113" t="str">
        <f t="shared" si="344"/>
        <v/>
      </c>
      <c r="B1592" s="53"/>
      <c r="F1592" s="265">
        <f t="shared" si="345"/>
        <v>3</v>
      </c>
      <c r="G1592" s="266"/>
      <c r="H1592" s="231">
        <f t="shared" si="346"/>
        <v>1.5</v>
      </c>
      <c r="I1592" s="231"/>
      <c r="J1592" s="231"/>
      <c r="K1592" s="485">
        <f t="shared" si="347"/>
        <v>0</v>
      </c>
      <c r="L1592" s="485"/>
      <c r="M1592" s="485"/>
      <c r="N1592" s="485"/>
      <c r="O1592" s="479">
        <f t="shared" si="348"/>
        <v>0</v>
      </c>
      <c r="P1592" s="479"/>
      <c r="Q1592" s="479"/>
      <c r="R1592" s="479">
        <f t="shared" si="349"/>
        <v>0</v>
      </c>
      <c r="S1592" s="479"/>
      <c r="T1592" s="580"/>
      <c r="U1592" s="504">
        <f t="shared" si="350"/>
        <v>3</v>
      </c>
      <c r="V1592" s="266"/>
      <c r="W1592" s="231">
        <f t="shared" si="351"/>
        <v>1.5</v>
      </c>
      <c r="X1592" s="231"/>
      <c r="Y1592" s="231"/>
      <c r="Z1592" s="485">
        <f t="shared" si="352"/>
        <v>0</v>
      </c>
      <c r="AA1592" s="485"/>
      <c r="AB1592" s="485"/>
      <c r="AC1592" s="485"/>
      <c r="AD1592" s="479">
        <f t="shared" si="353"/>
        <v>0</v>
      </c>
      <c r="AE1592" s="479"/>
      <c r="AF1592" s="479"/>
      <c r="AG1592" s="479">
        <f t="shared" si="354"/>
        <v>0</v>
      </c>
      <c r="AH1592" s="479"/>
      <c r="AI1592" s="580"/>
    </row>
    <row r="1593" spans="1:36" s="54" customFormat="1" ht="15.75" customHeight="1">
      <c r="A1593" s="113" t="str">
        <f t="shared" si="344"/>
        <v/>
      </c>
      <c r="B1593" s="53"/>
      <c r="F1593" s="265">
        <f t="shared" si="345"/>
        <v>4</v>
      </c>
      <c r="G1593" s="266"/>
      <c r="H1593" s="231">
        <f t="shared" si="346"/>
        <v>5.0999999046325684</v>
      </c>
      <c r="I1593" s="231"/>
      <c r="J1593" s="231"/>
      <c r="K1593" s="485">
        <f t="shared" si="347"/>
        <v>0</v>
      </c>
      <c r="L1593" s="485"/>
      <c r="M1593" s="485"/>
      <c r="N1593" s="485"/>
      <c r="O1593" s="479">
        <f t="shared" si="348"/>
        <v>0</v>
      </c>
      <c r="P1593" s="479"/>
      <c r="Q1593" s="479"/>
      <c r="R1593" s="479">
        <f t="shared" si="349"/>
        <v>0</v>
      </c>
      <c r="S1593" s="479"/>
      <c r="T1593" s="580"/>
      <c r="U1593" s="504">
        <f t="shared" si="350"/>
        <v>4</v>
      </c>
      <c r="V1593" s="266"/>
      <c r="W1593" s="231">
        <f t="shared" si="351"/>
        <v>5.0999999046325684</v>
      </c>
      <c r="X1593" s="231"/>
      <c r="Y1593" s="231"/>
      <c r="Z1593" s="485">
        <f t="shared" si="352"/>
        <v>0</v>
      </c>
      <c r="AA1593" s="485"/>
      <c r="AB1593" s="485"/>
      <c r="AC1593" s="485"/>
      <c r="AD1593" s="479">
        <f t="shared" si="353"/>
        <v>0</v>
      </c>
      <c r="AE1593" s="479"/>
      <c r="AF1593" s="479"/>
      <c r="AG1593" s="479">
        <f t="shared" si="354"/>
        <v>0</v>
      </c>
      <c r="AH1593" s="479"/>
      <c r="AI1593" s="580"/>
    </row>
    <row r="1594" spans="1:36" s="54" customFormat="1" ht="15.75" customHeight="1">
      <c r="A1594" s="113" t="str">
        <f t="shared" si="344"/>
        <v/>
      </c>
      <c r="B1594" s="53"/>
      <c r="F1594" s="265">
        <f t="shared" si="345"/>
        <v>4</v>
      </c>
      <c r="G1594" s="266"/>
      <c r="H1594" s="231">
        <f t="shared" si="346"/>
        <v>1.4500002861022949</v>
      </c>
      <c r="I1594" s="231"/>
      <c r="J1594" s="231"/>
      <c r="K1594" s="485">
        <f t="shared" si="347"/>
        <v>155.10831389407642</v>
      </c>
      <c r="L1594" s="485"/>
      <c r="M1594" s="485"/>
      <c r="N1594" s="485"/>
      <c r="O1594" s="479">
        <f t="shared" si="348"/>
        <v>117.7</v>
      </c>
      <c r="P1594" s="479"/>
      <c r="Q1594" s="479"/>
      <c r="R1594" s="479">
        <f t="shared" si="349"/>
        <v>139.1</v>
      </c>
      <c r="S1594" s="479"/>
      <c r="T1594" s="580"/>
      <c r="U1594" s="504">
        <f t="shared" si="350"/>
        <v>4</v>
      </c>
      <c r="V1594" s="266"/>
      <c r="W1594" s="231">
        <f t="shared" si="351"/>
        <v>1.4500002861022949</v>
      </c>
      <c r="X1594" s="231"/>
      <c r="Y1594" s="231"/>
      <c r="Z1594" s="485">
        <f t="shared" si="352"/>
        <v>155.10831389407642</v>
      </c>
      <c r="AA1594" s="485"/>
      <c r="AB1594" s="485"/>
      <c r="AC1594" s="485"/>
      <c r="AD1594" s="479">
        <f t="shared" si="353"/>
        <v>117.7</v>
      </c>
      <c r="AE1594" s="479"/>
      <c r="AF1594" s="479"/>
      <c r="AG1594" s="479">
        <f t="shared" si="354"/>
        <v>139.1</v>
      </c>
      <c r="AH1594" s="479"/>
      <c r="AI1594" s="580"/>
    </row>
    <row r="1595" spans="1:36" s="54" customFormat="1" ht="15.75" customHeight="1">
      <c r="A1595" s="113" t="str">
        <f t="shared" si="344"/>
        <v/>
      </c>
      <c r="B1595" s="53"/>
      <c r="F1595" s="265">
        <f t="shared" si="345"/>
        <v>5</v>
      </c>
      <c r="G1595" s="266"/>
      <c r="H1595" s="231">
        <f t="shared" si="346"/>
        <v>3.4500000476837158</v>
      </c>
      <c r="I1595" s="231"/>
      <c r="J1595" s="231"/>
      <c r="K1595" s="485">
        <f t="shared" si="347"/>
        <v>604.78801010156803</v>
      </c>
      <c r="L1595" s="485"/>
      <c r="M1595" s="485"/>
      <c r="N1595" s="485"/>
      <c r="O1595" s="479">
        <f t="shared" si="348"/>
        <v>192.8</v>
      </c>
      <c r="P1595" s="479"/>
      <c r="Q1595" s="479"/>
      <c r="R1595" s="479">
        <f t="shared" si="349"/>
        <v>227.9</v>
      </c>
      <c r="S1595" s="479"/>
      <c r="T1595" s="580"/>
      <c r="U1595" s="504">
        <f t="shared" si="350"/>
        <v>5</v>
      </c>
      <c r="V1595" s="266"/>
      <c r="W1595" s="231">
        <f t="shared" si="351"/>
        <v>3.4500000476837158</v>
      </c>
      <c r="X1595" s="231"/>
      <c r="Y1595" s="231"/>
      <c r="Z1595" s="485">
        <f t="shared" si="352"/>
        <v>604.78801010156803</v>
      </c>
      <c r="AA1595" s="485"/>
      <c r="AB1595" s="485"/>
      <c r="AC1595" s="485"/>
      <c r="AD1595" s="479">
        <f t="shared" si="353"/>
        <v>192.8</v>
      </c>
      <c r="AE1595" s="479"/>
      <c r="AF1595" s="479"/>
      <c r="AG1595" s="479">
        <f t="shared" si="354"/>
        <v>227.9</v>
      </c>
      <c r="AH1595" s="479"/>
      <c r="AI1595" s="580"/>
    </row>
    <row r="1596" spans="1:36" s="54" customFormat="1" ht="15.75" customHeight="1">
      <c r="A1596" s="113" t="str">
        <f t="shared" si="344"/>
        <v/>
      </c>
      <c r="B1596" s="53"/>
      <c r="F1596" s="265">
        <f t="shared" si="345"/>
        <v>6</v>
      </c>
      <c r="G1596" s="266"/>
      <c r="H1596" s="231">
        <f t="shared" si="346"/>
        <v>2.3499999046325684</v>
      </c>
      <c r="I1596" s="231"/>
      <c r="J1596" s="231"/>
      <c r="K1596" s="485">
        <f t="shared" si="347"/>
        <v>668.87646473153347</v>
      </c>
      <c r="L1596" s="485"/>
      <c r="M1596" s="485"/>
      <c r="N1596" s="485"/>
      <c r="O1596" s="479">
        <f t="shared" si="348"/>
        <v>313.10000000000002</v>
      </c>
      <c r="P1596" s="479"/>
      <c r="Q1596" s="479"/>
      <c r="R1596" s="479">
        <f t="shared" si="349"/>
        <v>370</v>
      </c>
      <c r="S1596" s="479"/>
      <c r="T1596" s="580"/>
      <c r="U1596" s="504">
        <f t="shared" si="350"/>
        <v>6</v>
      </c>
      <c r="V1596" s="266"/>
      <c r="W1596" s="231">
        <f t="shared" si="351"/>
        <v>2.3499999046325684</v>
      </c>
      <c r="X1596" s="231"/>
      <c r="Y1596" s="231"/>
      <c r="Z1596" s="485">
        <f t="shared" si="352"/>
        <v>668.87646473153347</v>
      </c>
      <c r="AA1596" s="485"/>
      <c r="AB1596" s="485"/>
      <c r="AC1596" s="485"/>
      <c r="AD1596" s="479">
        <f t="shared" si="353"/>
        <v>313.10000000000002</v>
      </c>
      <c r="AE1596" s="479"/>
      <c r="AF1596" s="479"/>
      <c r="AG1596" s="479">
        <f t="shared" si="354"/>
        <v>370</v>
      </c>
      <c r="AH1596" s="479"/>
      <c r="AI1596" s="580"/>
    </row>
    <row r="1597" spans="1:36" s="54" customFormat="1" ht="15.75" customHeight="1">
      <c r="A1597" s="113" t="str">
        <f t="shared" si="344"/>
        <v/>
      </c>
      <c r="B1597" s="53"/>
      <c r="F1597" s="265">
        <f t="shared" si="345"/>
        <v>7</v>
      </c>
      <c r="G1597" s="266"/>
      <c r="H1597" s="231">
        <f t="shared" si="346"/>
        <v>8.6000003814697266</v>
      </c>
      <c r="I1597" s="231"/>
      <c r="J1597" s="231"/>
      <c r="K1597" s="485">
        <f t="shared" si="347"/>
        <v>8105.3094057884136</v>
      </c>
      <c r="L1597" s="485"/>
      <c r="M1597" s="485"/>
      <c r="N1597" s="485"/>
      <c r="O1597" s="479">
        <f t="shared" si="348"/>
        <v>1036.7</v>
      </c>
      <c r="P1597" s="479"/>
      <c r="Q1597" s="479"/>
      <c r="R1597" s="479">
        <f t="shared" si="349"/>
        <v>1225.2</v>
      </c>
      <c r="S1597" s="479"/>
      <c r="T1597" s="580"/>
      <c r="U1597" s="504">
        <f t="shared" si="350"/>
        <v>7</v>
      </c>
      <c r="V1597" s="266"/>
      <c r="W1597" s="231">
        <f t="shared" si="351"/>
        <v>8.6000003814697266</v>
      </c>
      <c r="X1597" s="231"/>
      <c r="Y1597" s="231"/>
      <c r="Z1597" s="485">
        <f t="shared" si="352"/>
        <v>8105.3094057884136</v>
      </c>
      <c r="AA1597" s="485"/>
      <c r="AB1597" s="485"/>
      <c r="AC1597" s="485"/>
      <c r="AD1597" s="479">
        <f t="shared" si="353"/>
        <v>1036.7</v>
      </c>
      <c r="AE1597" s="479"/>
      <c r="AF1597" s="479"/>
      <c r="AG1597" s="479">
        <f t="shared" si="354"/>
        <v>1225.2</v>
      </c>
      <c r="AH1597" s="479"/>
      <c r="AI1597" s="580"/>
    </row>
    <row r="1598" spans="1:36" s="54" customFormat="1" ht="15.75" customHeight="1">
      <c r="A1598" s="113" t="str">
        <f t="shared" si="344"/>
        <v/>
      </c>
      <c r="B1598" s="53"/>
      <c r="F1598" s="265">
        <f t="shared" si="345"/>
        <v>8</v>
      </c>
      <c r="G1598" s="266"/>
      <c r="H1598" s="231">
        <f t="shared" si="346"/>
        <v>2.2000000476837158</v>
      </c>
      <c r="I1598" s="231"/>
      <c r="J1598" s="231"/>
      <c r="K1598" s="485">
        <f t="shared" si="347"/>
        <v>614.7782797059466</v>
      </c>
      <c r="L1598" s="485"/>
      <c r="M1598" s="485"/>
      <c r="N1598" s="485"/>
      <c r="O1598" s="479">
        <f t="shared" si="348"/>
        <v>307.39999999999998</v>
      </c>
      <c r="P1598" s="479"/>
      <c r="Q1598" s="479"/>
      <c r="R1598" s="479">
        <f t="shared" si="349"/>
        <v>363.3</v>
      </c>
      <c r="S1598" s="479"/>
      <c r="T1598" s="580"/>
      <c r="U1598" s="504">
        <f t="shared" si="350"/>
        <v>8</v>
      </c>
      <c r="V1598" s="266"/>
      <c r="W1598" s="231">
        <f t="shared" si="351"/>
        <v>2.2000000476837158</v>
      </c>
      <c r="X1598" s="231"/>
      <c r="Y1598" s="231"/>
      <c r="Z1598" s="485">
        <f t="shared" si="352"/>
        <v>614.7782797059466</v>
      </c>
      <c r="AA1598" s="485"/>
      <c r="AB1598" s="485"/>
      <c r="AC1598" s="485"/>
      <c r="AD1598" s="479">
        <f t="shared" si="353"/>
        <v>307.39999999999998</v>
      </c>
      <c r="AE1598" s="479"/>
      <c r="AF1598" s="479"/>
      <c r="AG1598" s="479">
        <f t="shared" si="354"/>
        <v>363.3</v>
      </c>
      <c r="AH1598" s="479"/>
      <c r="AI1598" s="580"/>
    </row>
    <row r="1599" spans="1:36" s="54" customFormat="1" ht="15.75" customHeight="1">
      <c r="A1599" s="113" t="str">
        <f t="shared" si="344"/>
        <v/>
      </c>
      <c r="B1599" s="53"/>
      <c r="F1599" s="265">
        <f t="shared" si="345"/>
        <v>9</v>
      </c>
      <c r="G1599" s="266"/>
      <c r="H1599" s="231">
        <f t="shared" si="346"/>
        <v>1.5</v>
      </c>
      <c r="I1599" s="231"/>
      <c r="J1599" s="231"/>
      <c r="K1599" s="485">
        <f t="shared" si="347"/>
        <v>1039.081770174824</v>
      </c>
      <c r="L1599" s="485"/>
      <c r="M1599" s="485"/>
      <c r="N1599" s="485"/>
      <c r="O1599" s="479">
        <f t="shared" si="348"/>
        <v>762</v>
      </c>
      <c r="P1599" s="479"/>
      <c r="Q1599" s="479"/>
      <c r="R1599" s="479">
        <f t="shared" si="349"/>
        <v>900.5</v>
      </c>
      <c r="S1599" s="479"/>
      <c r="T1599" s="580"/>
      <c r="U1599" s="504">
        <f t="shared" si="350"/>
        <v>9</v>
      </c>
      <c r="V1599" s="266"/>
      <c r="W1599" s="231">
        <f t="shared" si="351"/>
        <v>1.5</v>
      </c>
      <c r="X1599" s="231"/>
      <c r="Y1599" s="231"/>
      <c r="Z1599" s="485">
        <f t="shared" si="352"/>
        <v>1039.081770174824</v>
      </c>
      <c r="AA1599" s="485"/>
      <c r="AB1599" s="485"/>
      <c r="AC1599" s="485"/>
      <c r="AD1599" s="479">
        <f t="shared" si="353"/>
        <v>762</v>
      </c>
      <c r="AE1599" s="479"/>
      <c r="AF1599" s="479"/>
      <c r="AG1599" s="479">
        <f t="shared" si="354"/>
        <v>900.5</v>
      </c>
      <c r="AH1599" s="479"/>
      <c r="AI1599" s="580"/>
    </row>
    <row r="1600" spans="1:36" s="54" customFormat="1" ht="15.75" customHeight="1">
      <c r="A1600" s="113" t="str">
        <f t="shared" si="344"/>
        <v/>
      </c>
      <c r="B1600" s="53"/>
      <c r="F1600" s="265">
        <f t="shared" si="345"/>
        <v>10</v>
      </c>
      <c r="G1600" s="266"/>
      <c r="H1600" s="231">
        <f t="shared" si="346"/>
        <v>3.8499999046325684</v>
      </c>
      <c r="I1600" s="231"/>
      <c r="J1600" s="231"/>
      <c r="K1600" s="485">
        <f t="shared" si="347"/>
        <v>1090.3760972168645</v>
      </c>
      <c r="L1600" s="485"/>
      <c r="M1600" s="485"/>
      <c r="N1600" s="485"/>
      <c r="O1600" s="479">
        <f t="shared" si="348"/>
        <v>311.5</v>
      </c>
      <c r="P1600" s="479"/>
      <c r="Q1600" s="479"/>
      <c r="R1600" s="479">
        <f t="shared" si="349"/>
        <v>368.2</v>
      </c>
      <c r="S1600" s="479"/>
      <c r="T1600" s="580"/>
      <c r="U1600" s="504">
        <f t="shared" si="350"/>
        <v>10</v>
      </c>
      <c r="V1600" s="266"/>
      <c r="W1600" s="231">
        <f t="shared" si="351"/>
        <v>3.8499999046325684</v>
      </c>
      <c r="X1600" s="231"/>
      <c r="Y1600" s="231"/>
      <c r="Z1600" s="485">
        <f t="shared" si="352"/>
        <v>1090.3760972168645</v>
      </c>
      <c r="AA1600" s="485"/>
      <c r="AB1600" s="485"/>
      <c r="AC1600" s="485"/>
      <c r="AD1600" s="479">
        <f t="shared" si="353"/>
        <v>311.5</v>
      </c>
      <c r="AE1600" s="479"/>
      <c r="AF1600" s="479"/>
      <c r="AG1600" s="479">
        <f t="shared" si="354"/>
        <v>368.2</v>
      </c>
      <c r="AH1600" s="479"/>
      <c r="AI1600" s="580"/>
    </row>
    <row r="1601" spans="1:36" s="54" customFormat="1" ht="15.75" customHeight="1">
      <c r="A1601" s="113" t="str">
        <f t="shared" si="344"/>
        <v/>
      </c>
      <c r="B1601" s="53"/>
      <c r="F1601" s="265">
        <f t="shared" si="345"/>
        <v>11</v>
      </c>
      <c r="G1601" s="266"/>
      <c r="H1601" s="231">
        <f t="shared" si="346"/>
        <v>2.4000000953674316</v>
      </c>
      <c r="I1601" s="231"/>
      <c r="J1601" s="231"/>
      <c r="K1601" s="485">
        <f t="shared" si="347"/>
        <v>2216.7078644570111</v>
      </c>
      <c r="L1601" s="485"/>
      <c r="M1601" s="485"/>
      <c r="N1601" s="485"/>
      <c r="O1601" s="479">
        <f t="shared" si="348"/>
        <v>1016</v>
      </c>
      <c r="P1601" s="479"/>
      <c r="Q1601" s="479"/>
      <c r="R1601" s="479">
        <f t="shared" si="349"/>
        <v>1200.7</v>
      </c>
      <c r="S1601" s="479"/>
      <c r="T1601" s="580"/>
      <c r="U1601" s="504">
        <f t="shared" si="350"/>
        <v>11</v>
      </c>
      <c r="V1601" s="266"/>
      <c r="W1601" s="231">
        <f t="shared" si="351"/>
        <v>2.4000000953674316</v>
      </c>
      <c r="X1601" s="231"/>
      <c r="Y1601" s="231"/>
      <c r="Z1601" s="485">
        <f t="shared" si="352"/>
        <v>2216.7078644570111</v>
      </c>
      <c r="AA1601" s="485"/>
      <c r="AB1601" s="485"/>
      <c r="AC1601" s="485"/>
      <c r="AD1601" s="479">
        <f t="shared" si="353"/>
        <v>1016</v>
      </c>
      <c r="AE1601" s="479"/>
      <c r="AF1601" s="479"/>
      <c r="AG1601" s="479">
        <f t="shared" si="354"/>
        <v>1200.7</v>
      </c>
      <c r="AH1601" s="479"/>
      <c r="AI1601" s="580"/>
    </row>
    <row r="1602" spans="1:36" s="54" customFormat="1" ht="15.75" customHeight="1">
      <c r="A1602" s="113" t="str">
        <f t="shared" si="344"/>
        <v/>
      </c>
      <c r="B1602" s="53"/>
      <c r="F1602" s="265">
        <f t="shared" si="345"/>
        <v>12</v>
      </c>
      <c r="G1602" s="266"/>
      <c r="H1602" s="231">
        <f t="shared" si="346"/>
        <v>0.76999998092651367</v>
      </c>
      <c r="I1602" s="231"/>
      <c r="J1602" s="231"/>
      <c r="K1602" s="485">
        <f t="shared" si="347"/>
        <v>218.0752194433729</v>
      </c>
      <c r="L1602" s="485"/>
      <c r="M1602" s="485"/>
      <c r="N1602" s="485"/>
      <c r="O1602" s="479">
        <f t="shared" si="348"/>
        <v>311.5</v>
      </c>
      <c r="P1602" s="479"/>
      <c r="Q1602" s="479"/>
      <c r="R1602" s="479">
        <f t="shared" si="349"/>
        <v>368.2</v>
      </c>
      <c r="S1602" s="479"/>
      <c r="T1602" s="580"/>
      <c r="U1602" s="504">
        <f t="shared" si="350"/>
        <v>12</v>
      </c>
      <c r="V1602" s="266"/>
      <c r="W1602" s="231">
        <f t="shared" si="351"/>
        <v>2.2699999809265137</v>
      </c>
      <c r="X1602" s="231"/>
      <c r="Y1602" s="231"/>
      <c r="Z1602" s="485">
        <f t="shared" si="352"/>
        <v>642.89708602505266</v>
      </c>
      <c r="AA1602" s="485"/>
      <c r="AB1602" s="485"/>
      <c r="AC1602" s="485"/>
      <c r="AD1602" s="479">
        <f t="shared" si="353"/>
        <v>311.5</v>
      </c>
      <c r="AE1602" s="479"/>
      <c r="AF1602" s="479"/>
      <c r="AG1602" s="479">
        <f t="shared" si="354"/>
        <v>368.2</v>
      </c>
      <c r="AH1602" s="479"/>
      <c r="AI1602" s="580"/>
    </row>
    <row r="1603" spans="1:36" s="54" customFormat="1" ht="15.75" customHeight="1">
      <c r="A1603" s="113" t="str">
        <f t="shared" si="344"/>
        <v/>
      </c>
      <c r="B1603" s="53"/>
      <c r="F1603" s="265">
        <f t="shared" si="345"/>
        <v>12</v>
      </c>
      <c r="G1603" s="266"/>
      <c r="H1603" s="231">
        <f t="shared" si="346"/>
        <v>1.5</v>
      </c>
      <c r="I1603" s="231"/>
      <c r="J1603" s="231"/>
      <c r="K1603" s="485">
        <f t="shared" si="347"/>
        <v>0</v>
      </c>
      <c r="L1603" s="485"/>
      <c r="M1603" s="485"/>
      <c r="N1603" s="485"/>
      <c r="O1603" s="479">
        <f t="shared" si="348"/>
        <v>0</v>
      </c>
      <c r="P1603" s="479"/>
      <c r="Q1603" s="479"/>
      <c r="R1603" s="479">
        <f t="shared" si="349"/>
        <v>0</v>
      </c>
      <c r="S1603" s="479"/>
      <c r="T1603" s="580"/>
      <c r="U1603" s="504" t="str">
        <f t="shared" si="350"/>
        <v/>
      </c>
      <c r="V1603" s="266"/>
      <c r="W1603" s="231" t="str">
        <f t="shared" si="351"/>
        <v/>
      </c>
      <c r="X1603" s="231"/>
      <c r="Y1603" s="231"/>
      <c r="Z1603" s="485" t="str">
        <f t="shared" si="352"/>
        <v/>
      </c>
      <c r="AA1603" s="485"/>
      <c r="AB1603" s="485"/>
      <c r="AC1603" s="485"/>
      <c r="AD1603" s="479" t="str">
        <f t="shared" si="353"/>
        <v/>
      </c>
      <c r="AE1603" s="479"/>
      <c r="AF1603" s="479"/>
      <c r="AG1603" s="479" t="str">
        <f t="shared" si="354"/>
        <v/>
      </c>
      <c r="AH1603" s="479"/>
      <c r="AI1603" s="580"/>
    </row>
    <row r="1604" spans="1:36" s="54" customFormat="1" ht="15.75" hidden="1" customHeight="1">
      <c r="A1604" s="113" t="str">
        <f t="shared" si="344"/>
        <v>×</v>
      </c>
      <c r="B1604" s="53"/>
      <c r="F1604" s="265" t="str">
        <f t="shared" si="345"/>
        <v/>
      </c>
      <c r="G1604" s="266"/>
      <c r="H1604" s="231" t="str">
        <f t="shared" si="346"/>
        <v/>
      </c>
      <c r="I1604" s="231"/>
      <c r="J1604" s="231"/>
      <c r="K1604" s="485" t="str">
        <f t="shared" si="347"/>
        <v/>
      </c>
      <c r="L1604" s="485"/>
      <c r="M1604" s="485"/>
      <c r="N1604" s="485"/>
      <c r="O1604" s="479" t="str">
        <f t="shared" si="348"/>
        <v/>
      </c>
      <c r="P1604" s="479"/>
      <c r="Q1604" s="479"/>
      <c r="R1604" s="479" t="str">
        <f t="shared" si="349"/>
        <v/>
      </c>
      <c r="S1604" s="479"/>
      <c r="T1604" s="580"/>
      <c r="U1604" s="504" t="str">
        <f t="shared" si="350"/>
        <v/>
      </c>
      <c r="V1604" s="266"/>
      <c r="W1604" s="231" t="str">
        <f t="shared" si="351"/>
        <v/>
      </c>
      <c r="X1604" s="231"/>
      <c r="Y1604" s="231"/>
      <c r="Z1604" s="485" t="str">
        <f t="shared" si="352"/>
        <v/>
      </c>
      <c r="AA1604" s="485"/>
      <c r="AB1604" s="485"/>
      <c r="AC1604" s="485"/>
      <c r="AD1604" s="479" t="str">
        <f t="shared" si="353"/>
        <v/>
      </c>
      <c r="AE1604" s="479"/>
      <c r="AF1604" s="479"/>
      <c r="AG1604" s="479" t="str">
        <f t="shared" si="354"/>
        <v/>
      </c>
      <c r="AH1604" s="479"/>
      <c r="AI1604" s="580"/>
    </row>
    <row r="1605" spans="1:36" s="54" customFormat="1" ht="15.75" hidden="1" customHeight="1">
      <c r="A1605" s="113" t="str">
        <f t="shared" si="344"/>
        <v>×</v>
      </c>
      <c r="B1605" s="53"/>
      <c r="F1605" s="265" t="str">
        <f t="shared" si="345"/>
        <v/>
      </c>
      <c r="G1605" s="266"/>
      <c r="H1605" s="231" t="str">
        <f t="shared" si="346"/>
        <v/>
      </c>
      <c r="I1605" s="231"/>
      <c r="J1605" s="231"/>
      <c r="K1605" s="485" t="str">
        <f t="shared" si="347"/>
        <v/>
      </c>
      <c r="L1605" s="485"/>
      <c r="M1605" s="485"/>
      <c r="N1605" s="485"/>
      <c r="O1605" s="479" t="str">
        <f t="shared" si="348"/>
        <v/>
      </c>
      <c r="P1605" s="479"/>
      <c r="Q1605" s="479"/>
      <c r="R1605" s="479" t="str">
        <f t="shared" si="349"/>
        <v/>
      </c>
      <c r="S1605" s="479"/>
      <c r="T1605" s="580"/>
      <c r="U1605" s="504" t="str">
        <f t="shared" si="350"/>
        <v/>
      </c>
      <c r="V1605" s="266"/>
      <c r="W1605" s="231" t="str">
        <f t="shared" si="351"/>
        <v/>
      </c>
      <c r="X1605" s="231"/>
      <c r="Y1605" s="231"/>
      <c r="Z1605" s="485" t="str">
        <f t="shared" si="352"/>
        <v/>
      </c>
      <c r="AA1605" s="485"/>
      <c r="AB1605" s="485"/>
      <c r="AC1605" s="485"/>
      <c r="AD1605" s="479" t="str">
        <f t="shared" si="353"/>
        <v/>
      </c>
      <c r="AE1605" s="479"/>
      <c r="AF1605" s="479"/>
      <c r="AG1605" s="479" t="str">
        <f t="shared" si="354"/>
        <v/>
      </c>
      <c r="AH1605" s="479"/>
      <c r="AI1605" s="580"/>
    </row>
    <row r="1606" spans="1:36" s="54" customFormat="1" ht="15.75" hidden="1" customHeight="1">
      <c r="A1606" s="122" t="str">
        <f t="shared" si="344"/>
        <v>×</v>
      </c>
      <c r="B1606" s="53"/>
      <c r="F1606" s="269" t="str">
        <f t="shared" si="345"/>
        <v/>
      </c>
      <c r="G1606" s="270"/>
      <c r="H1606" s="252" t="str">
        <f t="shared" si="346"/>
        <v/>
      </c>
      <c r="I1606" s="252"/>
      <c r="J1606" s="252"/>
      <c r="K1606" s="582" t="str">
        <f t="shared" si="347"/>
        <v/>
      </c>
      <c r="L1606" s="582"/>
      <c r="M1606" s="582"/>
      <c r="N1606" s="582"/>
      <c r="O1606" s="480" t="str">
        <f t="shared" si="348"/>
        <v/>
      </c>
      <c r="P1606" s="480"/>
      <c r="Q1606" s="480"/>
      <c r="R1606" s="480" t="str">
        <f t="shared" si="349"/>
        <v/>
      </c>
      <c r="S1606" s="480"/>
      <c r="T1606" s="583"/>
      <c r="U1606" s="509" t="str">
        <f t="shared" si="350"/>
        <v/>
      </c>
      <c r="V1606" s="270"/>
      <c r="W1606" s="252" t="str">
        <f t="shared" si="351"/>
        <v/>
      </c>
      <c r="X1606" s="252"/>
      <c r="Y1606" s="252"/>
      <c r="Z1606" s="582" t="str">
        <f t="shared" si="352"/>
        <v/>
      </c>
      <c r="AA1606" s="582"/>
      <c r="AB1606" s="582"/>
      <c r="AC1606" s="582"/>
      <c r="AD1606" s="480" t="str">
        <f t="shared" si="353"/>
        <v/>
      </c>
      <c r="AE1606" s="480"/>
      <c r="AF1606" s="480"/>
      <c r="AG1606" s="480" t="str">
        <f t="shared" si="354"/>
        <v/>
      </c>
      <c r="AH1606" s="480"/>
      <c r="AI1606" s="583"/>
    </row>
    <row r="1607" spans="1:36" s="85" customFormat="1" ht="15.75" customHeight="1">
      <c r="A1607" s="126" t="str">
        <f t="shared" ref="A1607:A1612" si="355">IF(液状化L1の有無="","","×")</f>
        <v/>
      </c>
      <c r="B1607" s="165" t="s">
        <v>588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5"/>
        <v/>
      </c>
      <c r="B1608" s="53"/>
    </row>
    <row r="1609" spans="1:36" s="54" customFormat="1" ht="15.75" customHeight="1">
      <c r="A1609" s="123" t="str">
        <f t="shared" si="355"/>
        <v/>
      </c>
      <c r="B1609" s="53"/>
      <c r="F1609" s="87" t="s">
        <v>518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5"/>
        <v/>
      </c>
      <c r="B1610" s="53"/>
      <c r="F1610" s="470" t="s">
        <v>428</v>
      </c>
      <c r="G1610" s="471"/>
      <c r="H1610" s="471"/>
      <c r="I1610" s="471"/>
      <c r="J1610" s="471"/>
      <c r="K1610" s="471"/>
      <c r="L1610" s="471"/>
      <c r="M1610" s="471"/>
      <c r="N1610" s="471"/>
      <c r="O1610" s="471"/>
      <c r="P1610" s="471"/>
      <c r="Q1610" s="471"/>
      <c r="R1610" s="471"/>
      <c r="S1610" s="471"/>
      <c r="T1610" s="472"/>
      <c r="U1610" s="473" t="s">
        <v>429</v>
      </c>
      <c r="V1610" s="226"/>
      <c r="W1610" s="226"/>
      <c r="X1610" s="226"/>
      <c r="Y1610" s="226"/>
      <c r="Z1610" s="226"/>
      <c r="AA1610" s="226"/>
      <c r="AB1610" s="226"/>
      <c r="AC1610" s="226"/>
      <c r="AD1610" s="226"/>
      <c r="AE1610" s="226"/>
      <c r="AF1610" s="226"/>
      <c r="AG1610" s="226"/>
      <c r="AH1610" s="226"/>
      <c r="AI1610" s="344"/>
    </row>
    <row r="1611" spans="1:36" s="54" customFormat="1" ht="15.75" customHeight="1">
      <c r="A1611" s="123" t="str">
        <f t="shared" si="355"/>
        <v/>
      </c>
      <c r="B1611" s="53"/>
      <c r="F1611" s="474" t="s">
        <v>77</v>
      </c>
      <c r="G1611" s="475"/>
      <c r="H1611" s="478" t="s">
        <v>186</v>
      </c>
      <c r="I1611" s="479"/>
      <c r="J1611" s="479"/>
      <c r="K1611" s="475" t="s">
        <v>233</v>
      </c>
      <c r="L1611" s="475"/>
      <c r="M1611" s="475"/>
      <c r="N1611" s="475"/>
      <c r="O1611" s="475" t="s">
        <v>525</v>
      </c>
      <c r="P1611" s="475"/>
      <c r="Q1611" s="475"/>
      <c r="R1611" s="475" t="s">
        <v>526</v>
      </c>
      <c r="S1611" s="475"/>
      <c r="T1611" s="481"/>
      <c r="U1611" s="483" t="s">
        <v>77</v>
      </c>
      <c r="V1611" s="475"/>
      <c r="W1611" s="478" t="s">
        <v>186</v>
      </c>
      <c r="X1611" s="479"/>
      <c r="Y1611" s="479"/>
      <c r="Z1611" s="475" t="s">
        <v>233</v>
      </c>
      <c r="AA1611" s="475"/>
      <c r="AB1611" s="475"/>
      <c r="AC1611" s="475"/>
      <c r="AD1611" s="475" t="s">
        <v>525</v>
      </c>
      <c r="AE1611" s="475"/>
      <c r="AF1611" s="475"/>
      <c r="AG1611" s="475" t="s">
        <v>526</v>
      </c>
      <c r="AH1611" s="475"/>
      <c r="AI1611" s="481"/>
    </row>
    <row r="1612" spans="1:36" s="54" customFormat="1" ht="15.75" customHeight="1">
      <c r="A1612" s="123" t="str">
        <f t="shared" si="355"/>
        <v/>
      </c>
      <c r="B1612" s="53"/>
      <c r="F1612" s="476"/>
      <c r="G1612" s="477"/>
      <c r="H1612" s="480"/>
      <c r="I1612" s="480"/>
      <c r="J1612" s="480"/>
      <c r="K1612" s="477"/>
      <c r="L1612" s="477"/>
      <c r="M1612" s="477"/>
      <c r="N1612" s="477"/>
      <c r="O1612" s="477"/>
      <c r="P1612" s="477"/>
      <c r="Q1612" s="477"/>
      <c r="R1612" s="477"/>
      <c r="S1612" s="477"/>
      <c r="T1612" s="482"/>
      <c r="U1612" s="484"/>
      <c r="V1612" s="477"/>
      <c r="W1612" s="480"/>
      <c r="X1612" s="480"/>
      <c r="Y1612" s="480"/>
      <c r="Z1612" s="477"/>
      <c r="AA1612" s="477"/>
      <c r="AB1612" s="477"/>
      <c r="AC1612" s="477"/>
      <c r="AD1612" s="477"/>
      <c r="AE1612" s="477"/>
      <c r="AF1612" s="477"/>
      <c r="AG1612" s="477"/>
      <c r="AH1612" s="477"/>
      <c r="AI1612" s="482"/>
    </row>
    <row r="1613" spans="1:36" s="54" customFormat="1" ht="15.75" customHeight="1">
      <c r="A1613" s="123" t="str">
        <f t="shared" ref="A1613:A1628" si="356">IF(液状化L1の有無="",IF(LEN(F1613)+LEN(U1613)=0,"×",""),"×")</f>
        <v/>
      </c>
      <c r="B1613" s="53"/>
      <c r="F1613" s="304">
        <f t="shared" ref="F1613:F1628" si="357">IF(F917="","",F917)</f>
        <v>2</v>
      </c>
      <c r="G1613" s="226"/>
      <c r="H1613" s="225">
        <f t="shared" ref="H1613:H1628" si="358">IF(H917="","",H917)</f>
        <v>0.33000001311302185</v>
      </c>
      <c r="I1613" s="225"/>
      <c r="J1613" s="225"/>
      <c r="K1613" s="584">
        <f t="shared" ref="K1613:K1628" si="359">IF(Q917="","",Q917)</f>
        <v>0</v>
      </c>
      <c r="L1613" s="584"/>
      <c r="M1613" s="584"/>
      <c r="N1613" s="584"/>
      <c r="O1613" s="585">
        <f t="shared" ref="O1613:O1628" si="360">IF(K1613="","",ROUND(K1613/H1613*$AH$1582,1))</f>
        <v>0</v>
      </c>
      <c r="P1613" s="585"/>
      <c r="Q1613" s="585"/>
      <c r="R1613" s="585">
        <f t="shared" ref="R1613:R1628" si="361">IF(K1613="","",ROUND(K1613/H1613*$AH$1583,1))</f>
        <v>0</v>
      </c>
      <c r="S1613" s="585"/>
      <c r="T1613" s="586"/>
      <c r="U1613" s="473">
        <f t="shared" ref="U1613:U1628" si="362">IF(U917="","",U917)</f>
        <v>2</v>
      </c>
      <c r="V1613" s="226"/>
      <c r="W1613" s="225">
        <f t="shared" ref="W1613:W1628" si="363">IF(W917="","",W917)</f>
        <v>0.33000001311302185</v>
      </c>
      <c r="X1613" s="225"/>
      <c r="Y1613" s="225"/>
      <c r="Z1613" s="584">
        <f>IF(AF917="","",AF917)</f>
        <v>0</v>
      </c>
      <c r="AA1613" s="584"/>
      <c r="AB1613" s="584"/>
      <c r="AC1613" s="584"/>
      <c r="AD1613" s="585">
        <f t="shared" ref="AD1613:AD1628" si="364">IF(Z1613="","",ROUND(Z1613/W1613*$AH$1582,1))</f>
        <v>0</v>
      </c>
      <c r="AE1613" s="585"/>
      <c r="AF1613" s="585"/>
      <c r="AG1613" s="585">
        <f t="shared" ref="AG1613:AG1628" si="365">IF(Z1613="","",ROUND(Z1613/W1613*$AH$1583,1))</f>
        <v>0</v>
      </c>
      <c r="AH1613" s="585"/>
      <c r="AI1613" s="586"/>
    </row>
    <row r="1614" spans="1:36" s="54" customFormat="1" ht="15.75" customHeight="1">
      <c r="A1614" s="123" t="str">
        <f t="shared" si="356"/>
        <v/>
      </c>
      <c r="B1614" s="53"/>
      <c r="F1614" s="265">
        <f t="shared" si="357"/>
        <v>3</v>
      </c>
      <c r="G1614" s="266"/>
      <c r="H1614" s="231">
        <f t="shared" si="358"/>
        <v>1.5</v>
      </c>
      <c r="I1614" s="231"/>
      <c r="J1614" s="231"/>
      <c r="K1614" s="485">
        <f t="shared" si="359"/>
        <v>0</v>
      </c>
      <c r="L1614" s="485"/>
      <c r="M1614" s="485"/>
      <c r="N1614" s="485"/>
      <c r="O1614" s="479">
        <f t="shared" si="360"/>
        <v>0</v>
      </c>
      <c r="P1614" s="479"/>
      <c r="Q1614" s="479"/>
      <c r="R1614" s="479">
        <f t="shared" si="361"/>
        <v>0</v>
      </c>
      <c r="S1614" s="479"/>
      <c r="T1614" s="580"/>
      <c r="U1614" s="504">
        <f t="shared" si="362"/>
        <v>3</v>
      </c>
      <c r="V1614" s="266"/>
      <c r="W1614" s="231">
        <f t="shared" si="363"/>
        <v>1.5</v>
      </c>
      <c r="X1614" s="231"/>
      <c r="Y1614" s="231"/>
      <c r="Z1614" s="485">
        <f t="shared" ref="Z1614:Z1628" si="366">IF(AF894="","",AF894)</f>
        <v>0</v>
      </c>
      <c r="AA1614" s="485"/>
      <c r="AB1614" s="485"/>
      <c r="AC1614" s="485"/>
      <c r="AD1614" s="479">
        <f t="shared" si="364"/>
        <v>0</v>
      </c>
      <c r="AE1614" s="479"/>
      <c r="AF1614" s="479"/>
      <c r="AG1614" s="479">
        <f t="shared" si="365"/>
        <v>0</v>
      </c>
      <c r="AH1614" s="479"/>
      <c r="AI1614" s="580"/>
    </row>
    <row r="1615" spans="1:36" s="54" customFormat="1" ht="15.75" customHeight="1">
      <c r="A1615" s="123" t="str">
        <f t="shared" si="356"/>
        <v/>
      </c>
      <c r="B1615" s="53"/>
      <c r="F1615" s="265">
        <f t="shared" si="357"/>
        <v>4</v>
      </c>
      <c r="G1615" s="266"/>
      <c r="H1615" s="231">
        <f t="shared" si="358"/>
        <v>5.0999999046325684</v>
      </c>
      <c r="I1615" s="231"/>
      <c r="J1615" s="231"/>
      <c r="K1615" s="485">
        <f t="shared" si="359"/>
        <v>0</v>
      </c>
      <c r="L1615" s="485"/>
      <c r="M1615" s="485"/>
      <c r="N1615" s="485"/>
      <c r="O1615" s="479">
        <f t="shared" si="360"/>
        <v>0</v>
      </c>
      <c r="P1615" s="479"/>
      <c r="Q1615" s="479"/>
      <c r="R1615" s="479">
        <f t="shared" si="361"/>
        <v>0</v>
      </c>
      <c r="S1615" s="479"/>
      <c r="T1615" s="580"/>
      <c r="U1615" s="504">
        <f t="shared" si="362"/>
        <v>4</v>
      </c>
      <c r="V1615" s="266"/>
      <c r="W1615" s="231">
        <f t="shared" si="363"/>
        <v>5.0999999046325684</v>
      </c>
      <c r="X1615" s="231"/>
      <c r="Y1615" s="231"/>
      <c r="Z1615" s="485">
        <f t="shared" si="366"/>
        <v>0</v>
      </c>
      <c r="AA1615" s="485"/>
      <c r="AB1615" s="485"/>
      <c r="AC1615" s="485"/>
      <c r="AD1615" s="479">
        <f t="shared" si="364"/>
        <v>0</v>
      </c>
      <c r="AE1615" s="479"/>
      <c r="AF1615" s="479"/>
      <c r="AG1615" s="479">
        <f t="shared" si="365"/>
        <v>0</v>
      </c>
      <c r="AH1615" s="479"/>
      <c r="AI1615" s="580"/>
    </row>
    <row r="1616" spans="1:36" s="54" customFormat="1" ht="15.75" customHeight="1">
      <c r="A1616" s="123" t="str">
        <f t="shared" si="356"/>
        <v/>
      </c>
      <c r="B1616" s="53"/>
      <c r="F1616" s="265">
        <f t="shared" si="357"/>
        <v>4</v>
      </c>
      <c r="G1616" s="266"/>
      <c r="H1616" s="231">
        <f t="shared" si="358"/>
        <v>1.4500002861022949</v>
      </c>
      <c r="I1616" s="231"/>
      <c r="J1616" s="231"/>
      <c r="K1616" s="485">
        <f t="shared" si="359"/>
        <v>155.10831389407642</v>
      </c>
      <c r="L1616" s="485"/>
      <c r="M1616" s="485"/>
      <c r="N1616" s="485"/>
      <c r="O1616" s="479">
        <f t="shared" si="360"/>
        <v>117.7</v>
      </c>
      <c r="P1616" s="479"/>
      <c r="Q1616" s="479"/>
      <c r="R1616" s="479">
        <f t="shared" si="361"/>
        <v>139.1</v>
      </c>
      <c r="S1616" s="479"/>
      <c r="T1616" s="580"/>
      <c r="U1616" s="504">
        <f t="shared" si="362"/>
        <v>4</v>
      </c>
      <c r="V1616" s="266"/>
      <c r="W1616" s="231">
        <f t="shared" si="363"/>
        <v>1.4500002861022949</v>
      </c>
      <c r="X1616" s="231"/>
      <c r="Y1616" s="231"/>
      <c r="Z1616" s="485">
        <f t="shared" si="366"/>
        <v>155.10831389407642</v>
      </c>
      <c r="AA1616" s="485"/>
      <c r="AB1616" s="485"/>
      <c r="AC1616" s="485"/>
      <c r="AD1616" s="479">
        <f t="shared" si="364"/>
        <v>117.7</v>
      </c>
      <c r="AE1616" s="479"/>
      <c r="AF1616" s="479"/>
      <c r="AG1616" s="479">
        <f t="shared" si="365"/>
        <v>139.1</v>
      </c>
      <c r="AH1616" s="479"/>
      <c r="AI1616" s="580"/>
    </row>
    <row r="1617" spans="1:36" s="54" customFormat="1" ht="15.75" customHeight="1">
      <c r="A1617" s="123" t="str">
        <f t="shared" si="356"/>
        <v/>
      </c>
      <c r="B1617" s="53"/>
      <c r="F1617" s="265">
        <f t="shared" si="357"/>
        <v>5</v>
      </c>
      <c r="G1617" s="266"/>
      <c r="H1617" s="231">
        <f t="shared" si="358"/>
        <v>3.4500000476837158</v>
      </c>
      <c r="I1617" s="231"/>
      <c r="J1617" s="231"/>
      <c r="K1617" s="485">
        <f t="shared" si="359"/>
        <v>604.78801010156803</v>
      </c>
      <c r="L1617" s="485"/>
      <c r="M1617" s="485"/>
      <c r="N1617" s="485"/>
      <c r="O1617" s="479">
        <f t="shared" si="360"/>
        <v>192.8</v>
      </c>
      <c r="P1617" s="479"/>
      <c r="Q1617" s="479"/>
      <c r="R1617" s="479">
        <f t="shared" si="361"/>
        <v>227.9</v>
      </c>
      <c r="S1617" s="479"/>
      <c r="T1617" s="580"/>
      <c r="U1617" s="504">
        <f t="shared" si="362"/>
        <v>5</v>
      </c>
      <c r="V1617" s="266"/>
      <c r="W1617" s="231">
        <f t="shared" si="363"/>
        <v>3.4500000476837158</v>
      </c>
      <c r="X1617" s="231"/>
      <c r="Y1617" s="231"/>
      <c r="Z1617" s="485">
        <f t="shared" si="366"/>
        <v>604.78801010156803</v>
      </c>
      <c r="AA1617" s="485"/>
      <c r="AB1617" s="485"/>
      <c r="AC1617" s="485"/>
      <c r="AD1617" s="479">
        <f t="shared" si="364"/>
        <v>192.8</v>
      </c>
      <c r="AE1617" s="479"/>
      <c r="AF1617" s="479"/>
      <c r="AG1617" s="479">
        <f t="shared" si="365"/>
        <v>227.9</v>
      </c>
      <c r="AH1617" s="479"/>
      <c r="AI1617" s="580"/>
    </row>
    <row r="1618" spans="1:36" s="54" customFormat="1" ht="15.75" customHeight="1">
      <c r="A1618" s="123" t="str">
        <f t="shared" si="356"/>
        <v/>
      </c>
      <c r="B1618" s="53"/>
      <c r="F1618" s="265">
        <f t="shared" si="357"/>
        <v>6</v>
      </c>
      <c r="G1618" s="266"/>
      <c r="H1618" s="231">
        <f t="shared" si="358"/>
        <v>2.3499999046325684</v>
      </c>
      <c r="I1618" s="231"/>
      <c r="J1618" s="231"/>
      <c r="K1618" s="485">
        <f t="shared" si="359"/>
        <v>668.87646473153347</v>
      </c>
      <c r="L1618" s="485"/>
      <c r="M1618" s="485"/>
      <c r="N1618" s="485"/>
      <c r="O1618" s="479">
        <f t="shared" si="360"/>
        <v>313.10000000000002</v>
      </c>
      <c r="P1618" s="479"/>
      <c r="Q1618" s="479"/>
      <c r="R1618" s="479">
        <f t="shared" si="361"/>
        <v>370</v>
      </c>
      <c r="S1618" s="479"/>
      <c r="T1618" s="580"/>
      <c r="U1618" s="504">
        <f t="shared" si="362"/>
        <v>6</v>
      </c>
      <c r="V1618" s="266"/>
      <c r="W1618" s="231">
        <f t="shared" si="363"/>
        <v>2.3499999046325684</v>
      </c>
      <c r="X1618" s="231"/>
      <c r="Y1618" s="231"/>
      <c r="Z1618" s="485">
        <f t="shared" si="366"/>
        <v>668.87646473153347</v>
      </c>
      <c r="AA1618" s="485"/>
      <c r="AB1618" s="485"/>
      <c r="AC1618" s="485"/>
      <c r="AD1618" s="479">
        <f t="shared" si="364"/>
        <v>313.10000000000002</v>
      </c>
      <c r="AE1618" s="479"/>
      <c r="AF1618" s="479"/>
      <c r="AG1618" s="479">
        <f t="shared" si="365"/>
        <v>370</v>
      </c>
      <c r="AH1618" s="479"/>
      <c r="AI1618" s="580"/>
    </row>
    <row r="1619" spans="1:36" s="54" customFormat="1" ht="15.75" customHeight="1">
      <c r="A1619" s="123" t="str">
        <f t="shared" si="356"/>
        <v/>
      </c>
      <c r="B1619" s="53"/>
      <c r="F1619" s="265">
        <f t="shared" si="357"/>
        <v>7</v>
      </c>
      <c r="G1619" s="266"/>
      <c r="H1619" s="231">
        <f t="shared" si="358"/>
        <v>8.6000003814697266</v>
      </c>
      <c r="I1619" s="231"/>
      <c r="J1619" s="231"/>
      <c r="K1619" s="485">
        <f t="shared" si="359"/>
        <v>5843.9280815734455</v>
      </c>
      <c r="L1619" s="485"/>
      <c r="M1619" s="485"/>
      <c r="N1619" s="485"/>
      <c r="O1619" s="479">
        <f t="shared" si="360"/>
        <v>747.5</v>
      </c>
      <c r="P1619" s="479"/>
      <c r="Q1619" s="479"/>
      <c r="R1619" s="479">
        <f t="shared" si="361"/>
        <v>883.4</v>
      </c>
      <c r="S1619" s="479"/>
      <c r="T1619" s="580"/>
      <c r="U1619" s="504">
        <f t="shared" si="362"/>
        <v>7</v>
      </c>
      <c r="V1619" s="266"/>
      <c r="W1619" s="231">
        <f t="shared" si="363"/>
        <v>8.6000003814697266</v>
      </c>
      <c r="X1619" s="231"/>
      <c r="Y1619" s="231"/>
      <c r="Z1619" s="485">
        <f t="shared" si="366"/>
        <v>8105.3094057884136</v>
      </c>
      <c r="AA1619" s="485"/>
      <c r="AB1619" s="485"/>
      <c r="AC1619" s="485"/>
      <c r="AD1619" s="479">
        <f t="shared" si="364"/>
        <v>1036.7</v>
      </c>
      <c r="AE1619" s="479"/>
      <c r="AF1619" s="479"/>
      <c r="AG1619" s="479">
        <f t="shared" si="365"/>
        <v>1225.2</v>
      </c>
      <c r="AH1619" s="479"/>
      <c r="AI1619" s="580"/>
    </row>
    <row r="1620" spans="1:36" s="54" customFormat="1" ht="15.75" customHeight="1">
      <c r="A1620" s="123" t="str">
        <f t="shared" si="356"/>
        <v/>
      </c>
      <c r="B1620" s="53"/>
      <c r="F1620" s="265">
        <f t="shared" si="357"/>
        <v>8</v>
      </c>
      <c r="G1620" s="266"/>
      <c r="H1620" s="231">
        <f t="shared" si="358"/>
        <v>2.2000000476837158</v>
      </c>
      <c r="I1620" s="231"/>
      <c r="J1620" s="231"/>
      <c r="K1620" s="485">
        <f t="shared" si="359"/>
        <v>614.7782797059466</v>
      </c>
      <c r="L1620" s="485"/>
      <c r="M1620" s="485"/>
      <c r="N1620" s="485"/>
      <c r="O1620" s="479">
        <f t="shared" si="360"/>
        <v>307.39999999999998</v>
      </c>
      <c r="P1620" s="479"/>
      <c r="Q1620" s="479"/>
      <c r="R1620" s="479">
        <f t="shared" si="361"/>
        <v>363.3</v>
      </c>
      <c r="S1620" s="479"/>
      <c r="T1620" s="580"/>
      <c r="U1620" s="504">
        <f t="shared" si="362"/>
        <v>8</v>
      </c>
      <c r="V1620" s="266"/>
      <c r="W1620" s="231">
        <f t="shared" si="363"/>
        <v>2.2000000476837158</v>
      </c>
      <c r="X1620" s="231"/>
      <c r="Y1620" s="231"/>
      <c r="Z1620" s="485">
        <f t="shared" si="366"/>
        <v>614.7782797059466</v>
      </c>
      <c r="AA1620" s="485"/>
      <c r="AB1620" s="485"/>
      <c r="AC1620" s="485"/>
      <c r="AD1620" s="479">
        <f t="shared" si="364"/>
        <v>307.39999999999998</v>
      </c>
      <c r="AE1620" s="479"/>
      <c r="AF1620" s="479"/>
      <c r="AG1620" s="479">
        <f t="shared" si="365"/>
        <v>363.3</v>
      </c>
      <c r="AH1620" s="479"/>
      <c r="AI1620" s="580"/>
    </row>
    <row r="1621" spans="1:36" s="54" customFormat="1" ht="15.75" customHeight="1">
      <c r="A1621" s="123" t="str">
        <f t="shared" si="356"/>
        <v/>
      </c>
      <c r="B1621" s="53"/>
      <c r="F1621" s="265">
        <f t="shared" si="357"/>
        <v>9</v>
      </c>
      <c r="G1621" s="266"/>
      <c r="H1621" s="231">
        <f t="shared" si="358"/>
        <v>1.5</v>
      </c>
      <c r="I1621" s="231"/>
      <c r="J1621" s="231"/>
      <c r="K1621" s="485">
        <f t="shared" si="359"/>
        <v>1039.081770174824</v>
      </c>
      <c r="L1621" s="485"/>
      <c r="M1621" s="485"/>
      <c r="N1621" s="485"/>
      <c r="O1621" s="479">
        <f t="shared" si="360"/>
        <v>762</v>
      </c>
      <c r="P1621" s="479"/>
      <c r="Q1621" s="479"/>
      <c r="R1621" s="479">
        <f t="shared" si="361"/>
        <v>900.5</v>
      </c>
      <c r="S1621" s="479"/>
      <c r="T1621" s="580"/>
      <c r="U1621" s="504">
        <f t="shared" si="362"/>
        <v>9</v>
      </c>
      <c r="V1621" s="266"/>
      <c r="W1621" s="231">
        <f t="shared" si="363"/>
        <v>1.5</v>
      </c>
      <c r="X1621" s="231"/>
      <c r="Y1621" s="231"/>
      <c r="Z1621" s="485">
        <f t="shared" si="366"/>
        <v>1039.081770174824</v>
      </c>
      <c r="AA1621" s="485"/>
      <c r="AB1621" s="485"/>
      <c r="AC1621" s="485"/>
      <c r="AD1621" s="479">
        <f t="shared" si="364"/>
        <v>762</v>
      </c>
      <c r="AE1621" s="479"/>
      <c r="AF1621" s="479"/>
      <c r="AG1621" s="479">
        <f t="shared" si="365"/>
        <v>900.5</v>
      </c>
      <c r="AH1621" s="479"/>
      <c r="AI1621" s="580"/>
    </row>
    <row r="1622" spans="1:36" s="54" customFormat="1" ht="15.75" customHeight="1">
      <c r="A1622" s="123" t="str">
        <f t="shared" si="356"/>
        <v/>
      </c>
      <c r="B1622" s="53"/>
      <c r="F1622" s="265">
        <f t="shared" si="357"/>
        <v>10</v>
      </c>
      <c r="G1622" s="266"/>
      <c r="H1622" s="231">
        <f t="shared" si="358"/>
        <v>3.8499999046325684</v>
      </c>
      <c r="I1622" s="231"/>
      <c r="J1622" s="231"/>
      <c r="K1622" s="485">
        <f t="shared" si="359"/>
        <v>1090.3760972168645</v>
      </c>
      <c r="L1622" s="485"/>
      <c r="M1622" s="485"/>
      <c r="N1622" s="485"/>
      <c r="O1622" s="479">
        <f t="shared" si="360"/>
        <v>311.5</v>
      </c>
      <c r="P1622" s="479"/>
      <c r="Q1622" s="479"/>
      <c r="R1622" s="479">
        <f t="shared" si="361"/>
        <v>368.2</v>
      </c>
      <c r="S1622" s="479"/>
      <c r="T1622" s="580"/>
      <c r="U1622" s="504">
        <f t="shared" si="362"/>
        <v>10</v>
      </c>
      <c r="V1622" s="266"/>
      <c r="W1622" s="231">
        <f t="shared" si="363"/>
        <v>3.8499999046325684</v>
      </c>
      <c r="X1622" s="231"/>
      <c r="Y1622" s="231"/>
      <c r="Z1622" s="485">
        <f t="shared" si="366"/>
        <v>1090.3760972168645</v>
      </c>
      <c r="AA1622" s="485"/>
      <c r="AB1622" s="485"/>
      <c r="AC1622" s="485"/>
      <c r="AD1622" s="479">
        <f t="shared" si="364"/>
        <v>311.5</v>
      </c>
      <c r="AE1622" s="479"/>
      <c r="AF1622" s="479"/>
      <c r="AG1622" s="479">
        <f t="shared" si="365"/>
        <v>368.2</v>
      </c>
      <c r="AH1622" s="479"/>
      <c r="AI1622" s="580"/>
    </row>
    <row r="1623" spans="1:36" s="54" customFormat="1" ht="15.75" customHeight="1">
      <c r="A1623" s="123" t="str">
        <f t="shared" si="356"/>
        <v/>
      </c>
      <c r="B1623" s="53"/>
      <c r="F1623" s="265">
        <f t="shared" si="357"/>
        <v>11</v>
      </c>
      <c r="G1623" s="266"/>
      <c r="H1623" s="231">
        <f t="shared" si="358"/>
        <v>2.4000000953674316</v>
      </c>
      <c r="I1623" s="231"/>
      <c r="J1623" s="231"/>
      <c r="K1623" s="485">
        <f t="shared" si="359"/>
        <v>2216.7078644570111</v>
      </c>
      <c r="L1623" s="485"/>
      <c r="M1623" s="485"/>
      <c r="N1623" s="485"/>
      <c r="O1623" s="479">
        <f t="shared" si="360"/>
        <v>1016</v>
      </c>
      <c r="P1623" s="479"/>
      <c r="Q1623" s="479"/>
      <c r="R1623" s="479">
        <f t="shared" si="361"/>
        <v>1200.7</v>
      </c>
      <c r="S1623" s="479"/>
      <c r="T1623" s="580"/>
      <c r="U1623" s="504">
        <f t="shared" si="362"/>
        <v>11</v>
      </c>
      <c r="V1623" s="266"/>
      <c r="W1623" s="231">
        <f t="shared" si="363"/>
        <v>2.4000000953674316</v>
      </c>
      <c r="X1623" s="231"/>
      <c r="Y1623" s="231"/>
      <c r="Z1623" s="485">
        <f t="shared" si="366"/>
        <v>2216.7078644570111</v>
      </c>
      <c r="AA1623" s="485"/>
      <c r="AB1623" s="485"/>
      <c r="AC1623" s="485"/>
      <c r="AD1623" s="479">
        <f t="shared" si="364"/>
        <v>1016</v>
      </c>
      <c r="AE1623" s="479"/>
      <c r="AF1623" s="479"/>
      <c r="AG1623" s="479">
        <f t="shared" si="365"/>
        <v>1200.7</v>
      </c>
      <c r="AH1623" s="479"/>
      <c r="AI1623" s="580"/>
    </row>
    <row r="1624" spans="1:36" s="54" customFormat="1" ht="15.75" customHeight="1">
      <c r="A1624" s="123" t="str">
        <f t="shared" si="356"/>
        <v/>
      </c>
      <c r="B1624" s="53"/>
      <c r="F1624" s="265">
        <f t="shared" si="357"/>
        <v>12</v>
      </c>
      <c r="G1624" s="266"/>
      <c r="H1624" s="231">
        <f t="shared" si="358"/>
        <v>0.76999998092651367</v>
      </c>
      <c r="I1624" s="231"/>
      <c r="J1624" s="231"/>
      <c r="K1624" s="485">
        <f t="shared" si="359"/>
        <v>218.0752194433729</v>
      </c>
      <c r="L1624" s="485"/>
      <c r="M1624" s="485"/>
      <c r="N1624" s="485"/>
      <c r="O1624" s="479">
        <f t="shared" si="360"/>
        <v>311.5</v>
      </c>
      <c r="P1624" s="479"/>
      <c r="Q1624" s="479"/>
      <c r="R1624" s="479">
        <f t="shared" si="361"/>
        <v>368.2</v>
      </c>
      <c r="S1624" s="479"/>
      <c r="T1624" s="580"/>
      <c r="U1624" s="504">
        <f t="shared" si="362"/>
        <v>12</v>
      </c>
      <c r="V1624" s="266"/>
      <c r="W1624" s="231">
        <f t="shared" si="363"/>
        <v>2.2699999809265137</v>
      </c>
      <c r="X1624" s="231"/>
      <c r="Y1624" s="231"/>
      <c r="Z1624" s="485">
        <f t="shared" si="366"/>
        <v>642.89708602505266</v>
      </c>
      <c r="AA1624" s="485"/>
      <c r="AB1624" s="485"/>
      <c r="AC1624" s="485"/>
      <c r="AD1624" s="479">
        <f t="shared" si="364"/>
        <v>311.5</v>
      </c>
      <c r="AE1624" s="479"/>
      <c r="AF1624" s="479"/>
      <c r="AG1624" s="479">
        <f t="shared" si="365"/>
        <v>368.2</v>
      </c>
      <c r="AH1624" s="479"/>
      <c r="AI1624" s="580"/>
    </row>
    <row r="1625" spans="1:36" s="54" customFormat="1" ht="15.75" customHeight="1">
      <c r="A1625" s="123" t="str">
        <f t="shared" si="356"/>
        <v/>
      </c>
      <c r="B1625" s="53"/>
      <c r="F1625" s="265">
        <f t="shared" si="357"/>
        <v>12</v>
      </c>
      <c r="G1625" s="266"/>
      <c r="H1625" s="231">
        <f t="shared" si="358"/>
        <v>1.5</v>
      </c>
      <c r="I1625" s="231"/>
      <c r="J1625" s="231"/>
      <c r="K1625" s="485">
        <f t="shared" si="359"/>
        <v>0</v>
      </c>
      <c r="L1625" s="485"/>
      <c r="M1625" s="485"/>
      <c r="N1625" s="485"/>
      <c r="O1625" s="479">
        <f t="shared" si="360"/>
        <v>0</v>
      </c>
      <c r="P1625" s="479"/>
      <c r="Q1625" s="479"/>
      <c r="R1625" s="479">
        <f t="shared" si="361"/>
        <v>0</v>
      </c>
      <c r="S1625" s="479"/>
      <c r="T1625" s="580"/>
      <c r="U1625" s="504" t="str">
        <f t="shared" si="362"/>
        <v/>
      </c>
      <c r="V1625" s="266"/>
      <c r="W1625" s="231" t="str">
        <f t="shared" si="363"/>
        <v/>
      </c>
      <c r="X1625" s="231"/>
      <c r="Y1625" s="231"/>
      <c r="Z1625" s="485" t="str">
        <f t="shared" si="366"/>
        <v/>
      </c>
      <c r="AA1625" s="485"/>
      <c r="AB1625" s="485"/>
      <c r="AC1625" s="485"/>
      <c r="AD1625" s="479" t="str">
        <f t="shared" si="364"/>
        <v/>
      </c>
      <c r="AE1625" s="479"/>
      <c r="AF1625" s="479"/>
      <c r="AG1625" s="479" t="str">
        <f t="shared" si="365"/>
        <v/>
      </c>
      <c r="AH1625" s="479"/>
      <c r="AI1625" s="580"/>
    </row>
    <row r="1626" spans="1:36" s="54" customFormat="1" ht="15.75" hidden="1" customHeight="1">
      <c r="A1626" s="123" t="str">
        <f t="shared" si="356"/>
        <v>×</v>
      </c>
      <c r="B1626" s="53"/>
      <c r="F1626" s="265" t="str">
        <f t="shared" si="357"/>
        <v/>
      </c>
      <c r="G1626" s="266"/>
      <c r="H1626" s="231" t="str">
        <f t="shared" si="358"/>
        <v/>
      </c>
      <c r="I1626" s="231"/>
      <c r="J1626" s="231"/>
      <c r="K1626" s="485" t="str">
        <f t="shared" si="359"/>
        <v/>
      </c>
      <c r="L1626" s="485"/>
      <c r="M1626" s="485"/>
      <c r="N1626" s="485"/>
      <c r="O1626" s="479" t="str">
        <f t="shared" si="360"/>
        <v/>
      </c>
      <c r="P1626" s="479"/>
      <c r="Q1626" s="479"/>
      <c r="R1626" s="479" t="str">
        <f t="shared" si="361"/>
        <v/>
      </c>
      <c r="S1626" s="479"/>
      <c r="T1626" s="580"/>
      <c r="U1626" s="504" t="str">
        <f t="shared" si="362"/>
        <v/>
      </c>
      <c r="V1626" s="266"/>
      <c r="W1626" s="231" t="str">
        <f t="shared" si="363"/>
        <v/>
      </c>
      <c r="X1626" s="231"/>
      <c r="Y1626" s="231"/>
      <c r="Z1626" s="485" t="str">
        <f t="shared" si="366"/>
        <v/>
      </c>
      <c r="AA1626" s="485"/>
      <c r="AB1626" s="485"/>
      <c r="AC1626" s="485"/>
      <c r="AD1626" s="479" t="str">
        <f t="shared" si="364"/>
        <v/>
      </c>
      <c r="AE1626" s="479"/>
      <c r="AF1626" s="479"/>
      <c r="AG1626" s="479" t="str">
        <f t="shared" si="365"/>
        <v/>
      </c>
      <c r="AH1626" s="479"/>
      <c r="AI1626" s="580"/>
    </row>
    <row r="1627" spans="1:36" s="54" customFormat="1" ht="15.75" hidden="1" customHeight="1">
      <c r="A1627" s="123" t="str">
        <f t="shared" si="356"/>
        <v>×</v>
      </c>
      <c r="B1627" s="53"/>
      <c r="F1627" s="265" t="str">
        <f t="shared" si="357"/>
        <v/>
      </c>
      <c r="G1627" s="266"/>
      <c r="H1627" s="231" t="str">
        <f t="shared" si="358"/>
        <v/>
      </c>
      <c r="I1627" s="231"/>
      <c r="J1627" s="231"/>
      <c r="K1627" s="485" t="str">
        <f t="shared" si="359"/>
        <v/>
      </c>
      <c r="L1627" s="485"/>
      <c r="M1627" s="485"/>
      <c r="N1627" s="485"/>
      <c r="O1627" s="479" t="str">
        <f t="shared" si="360"/>
        <v/>
      </c>
      <c r="P1627" s="479"/>
      <c r="Q1627" s="479"/>
      <c r="R1627" s="479" t="str">
        <f t="shared" si="361"/>
        <v/>
      </c>
      <c r="S1627" s="479"/>
      <c r="T1627" s="580"/>
      <c r="U1627" s="504" t="str">
        <f t="shared" si="362"/>
        <v/>
      </c>
      <c r="V1627" s="266"/>
      <c r="W1627" s="231" t="str">
        <f t="shared" si="363"/>
        <v/>
      </c>
      <c r="X1627" s="231"/>
      <c r="Y1627" s="231"/>
      <c r="Z1627" s="485" t="str">
        <f t="shared" si="366"/>
        <v/>
      </c>
      <c r="AA1627" s="485"/>
      <c r="AB1627" s="485"/>
      <c r="AC1627" s="485"/>
      <c r="AD1627" s="479" t="str">
        <f t="shared" si="364"/>
        <v/>
      </c>
      <c r="AE1627" s="479"/>
      <c r="AF1627" s="479"/>
      <c r="AG1627" s="479" t="str">
        <f t="shared" si="365"/>
        <v/>
      </c>
      <c r="AH1627" s="479"/>
      <c r="AI1627" s="580"/>
    </row>
    <row r="1628" spans="1:36" s="54" customFormat="1" ht="15.75" hidden="1" customHeight="1">
      <c r="A1628" s="123" t="str">
        <f t="shared" si="356"/>
        <v>×</v>
      </c>
      <c r="B1628" s="53"/>
      <c r="F1628" s="269" t="str">
        <f t="shared" si="357"/>
        <v/>
      </c>
      <c r="G1628" s="270"/>
      <c r="H1628" s="252" t="str">
        <f t="shared" si="358"/>
        <v/>
      </c>
      <c r="I1628" s="252"/>
      <c r="J1628" s="252"/>
      <c r="K1628" s="582" t="str">
        <f t="shared" si="359"/>
        <v/>
      </c>
      <c r="L1628" s="582"/>
      <c r="M1628" s="582"/>
      <c r="N1628" s="582"/>
      <c r="O1628" s="480" t="str">
        <f t="shared" si="360"/>
        <v/>
      </c>
      <c r="P1628" s="480"/>
      <c r="Q1628" s="480"/>
      <c r="R1628" s="480" t="str">
        <f t="shared" si="361"/>
        <v/>
      </c>
      <c r="S1628" s="480"/>
      <c r="T1628" s="583"/>
      <c r="U1628" s="509" t="str">
        <f t="shared" si="362"/>
        <v/>
      </c>
      <c r="V1628" s="270"/>
      <c r="W1628" s="252" t="str">
        <f t="shared" si="363"/>
        <v/>
      </c>
      <c r="X1628" s="252"/>
      <c r="Y1628" s="252"/>
      <c r="Z1628" s="582" t="str">
        <f t="shared" si="366"/>
        <v/>
      </c>
      <c r="AA1628" s="582"/>
      <c r="AB1628" s="582"/>
      <c r="AC1628" s="582"/>
      <c r="AD1628" s="480" t="str">
        <f t="shared" si="364"/>
        <v/>
      </c>
      <c r="AE1628" s="480"/>
      <c r="AF1628" s="480"/>
      <c r="AG1628" s="480" t="str">
        <f t="shared" si="365"/>
        <v/>
      </c>
      <c r="AH1628" s="480"/>
      <c r="AI1628" s="583"/>
    </row>
    <row r="1629" spans="1:36" s="85" customFormat="1" ht="15.75" customHeight="1">
      <c r="A1629" s="124" t="str">
        <f>IF(液状化L1の有無="","","×")</f>
        <v/>
      </c>
      <c r="B1629" s="165" t="s">
        <v>588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519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70" t="s">
        <v>428</v>
      </c>
      <c r="G1632" s="471"/>
      <c r="H1632" s="471"/>
      <c r="I1632" s="471"/>
      <c r="J1632" s="471"/>
      <c r="K1632" s="471"/>
      <c r="L1632" s="471"/>
      <c r="M1632" s="471"/>
      <c r="N1632" s="471"/>
      <c r="O1632" s="471"/>
      <c r="P1632" s="471"/>
      <c r="Q1632" s="471"/>
      <c r="R1632" s="471"/>
      <c r="S1632" s="471"/>
      <c r="T1632" s="472"/>
      <c r="U1632" s="473" t="s">
        <v>429</v>
      </c>
      <c r="V1632" s="226"/>
      <c r="W1632" s="226"/>
      <c r="X1632" s="226"/>
      <c r="Y1632" s="226"/>
      <c r="Z1632" s="226"/>
      <c r="AA1632" s="226"/>
      <c r="AB1632" s="226"/>
      <c r="AC1632" s="226"/>
      <c r="AD1632" s="226"/>
      <c r="AE1632" s="226"/>
      <c r="AF1632" s="226"/>
      <c r="AG1632" s="226"/>
      <c r="AH1632" s="226"/>
      <c r="AI1632" s="344"/>
    </row>
    <row r="1633" spans="1:35" s="54" customFormat="1" ht="15.75" customHeight="1">
      <c r="A1633" s="125" t="str">
        <f>IF(液状化L2の有無="","","×")</f>
        <v/>
      </c>
      <c r="B1633" s="53"/>
      <c r="F1633" s="474" t="s">
        <v>77</v>
      </c>
      <c r="G1633" s="475"/>
      <c r="H1633" s="478" t="s">
        <v>186</v>
      </c>
      <c r="I1633" s="479"/>
      <c r="J1633" s="479"/>
      <c r="K1633" s="475" t="s">
        <v>233</v>
      </c>
      <c r="L1633" s="475"/>
      <c r="M1633" s="475"/>
      <c r="N1633" s="475"/>
      <c r="O1633" s="475" t="s">
        <v>525</v>
      </c>
      <c r="P1633" s="475"/>
      <c r="Q1633" s="475"/>
      <c r="R1633" s="475" t="s">
        <v>526</v>
      </c>
      <c r="S1633" s="475"/>
      <c r="T1633" s="481"/>
      <c r="U1633" s="483" t="s">
        <v>77</v>
      </c>
      <c r="V1633" s="475"/>
      <c r="W1633" s="478" t="s">
        <v>186</v>
      </c>
      <c r="X1633" s="479"/>
      <c r="Y1633" s="479"/>
      <c r="Z1633" s="475" t="s">
        <v>233</v>
      </c>
      <c r="AA1633" s="475"/>
      <c r="AB1633" s="475"/>
      <c r="AC1633" s="475"/>
      <c r="AD1633" s="475" t="s">
        <v>525</v>
      </c>
      <c r="AE1633" s="475"/>
      <c r="AF1633" s="475"/>
      <c r="AG1633" s="475" t="s">
        <v>526</v>
      </c>
      <c r="AH1633" s="475"/>
      <c r="AI1633" s="481"/>
    </row>
    <row r="1634" spans="1:35" s="54" customFormat="1" ht="15.75" customHeight="1">
      <c r="A1634" s="125" t="str">
        <f>IF(液状化L2の有無="","","×")</f>
        <v/>
      </c>
      <c r="B1634" s="53"/>
      <c r="F1634" s="476"/>
      <c r="G1634" s="477"/>
      <c r="H1634" s="480"/>
      <c r="I1634" s="480"/>
      <c r="J1634" s="480"/>
      <c r="K1634" s="477"/>
      <c r="L1634" s="477"/>
      <c r="M1634" s="477"/>
      <c r="N1634" s="477"/>
      <c r="O1634" s="477"/>
      <c r="P1634" s="477"/>
      <c r="Q1634" s="477"/>
      <c r="R1634" s="477"/>
      <c r="S1634" s="477"/>
      <c r="T1634" s="482"/>
      <c r="U1634" s="484"/>
      <c r="V1634" s="477"/>
      <c r="W1634" s="480"/>
      <c r="X1634" s="480"/>
      <c r="Y1634" s="480"/>
      <c r="Z1634" s="477"/>
      <c r="AA1634" s="477"/>
      <c r="AB1634" s="477"/>
      <c r="AC1634" s="477"/>
      <c r="AD1634" s="477"/>
      <c r="AE1634" s="477"/>
      <c r="AF1634" s="477"/>
      <c r="AG1634" s="477"/>
      <c r="AH1634" s="477"/>
      <c r="AI1634" s="482"/>
    </row>
    <row r="1635" spans="1:35" s="54" customFormat="1" ht="15.75" customHeight="1">
      <c r="A1635" s="125" t="str">
        <f t="shared" ref="A1635:A1650" si="367">IF(液状化L2の有無="",IF(LEN(F1635)+LEN(U1635)=0,"×",""),"×")</f>
        <v/>
      </c>
      <c r="B1635" s="53"/>
      <c r="F1635" s="304">
        <f t="shared" ref="F1635:F1650" si="368">IF(F941="","",F941)</f>
        <v>2</v>
      </c>
      <c r="G1635" s="226"/>
      <c r="H1635" s="225">
        <f t="shared" ref="H1635:H1650" si="369">IF(H941="","",H941)</f>
        <v>0.33000001311302185</v>
      </c>
      <c r="I1635" s="225"/>
      <c r="J1635" s="225"/>
      <c r="K1635" s="584">
        <f t="shared" ref="K1635:K1650" si="370">IF(Q941="","",Q941)</f>
        <v>0</v>
      </c>
      <c r="L1635" s="584"/>
      <c r="M1635" s="584"/>
      <c r="N1635" s="584"/>
      <c r="O1635" s="585">
        <f t="shared" ref="O1635:O1650" si="371">IF(K1635="","",ROUND(K1635/H1635*$AH$1582,1))</f>
        <v>0</v>
      </c>
      <c r="P1635" s="585"/>
      <c r="Q1635" s="585"/>
      <c r="R1635" s="585">
        <f t="shared" ref="R1635:R1650" si="372">IF(K1635="","",ROUND(K1635/H1635*$AH$1583,1))</f>
        <v>0</v>
      </c>
      <c r="S1635" s="585"/>
      <c r="T1635" s="586"/>
      <c r="U1635" s="473">
        <f t="shared" ref="U1635:U1650" si="373">IF(U941="","",U941)</f>
        <v>2</v>
      </c>
      <c r="V1635" s="226"/>
      <c r="W1635" s="225">
        <f t="shared" ref="W1635:W1650" si="374">IF(W941="","",W941)</f>
        <v>0.33000001311302185</v>
      </c>
      <c r="X1635" s="225"/>
      <c r="Y1635" s="225"/>
      <c r="Z1635" s="584">
        <f t="shared" ref="Z1635:Z1650" si="375">IF(AF941="","",AF941)</f>
        <v>0</v>
      </c>
      <c r="AA1635" s="584"/>
      <c r="AB1635" s="584"/>
      <c r="AC1635" s="584"/>
      <c r="AD1635" s="585">
        <f t="shared" ref="AD1635:AD1650" si="376">IF(Z1635="","",ROUND(Z1635/W1635*$AH$1582,1))</f>
        <v>0</v>
      </c>
      <c r="AE1635" s="585"/>
      <c r="AF1635" s="585"/>
      <c r="AG1635" s="585">
        <f t="shared" ref="AG1635:AG1650" si="377">IF(Z1635="","",ROUND(Z1635/W1635*$AH$1583,1))</f>
        <v>0</v>
      </c>
      <c r="AH1635" s="585"/>
      <c r="AI1635" s="586"/>
    </row>
    <row r="1636" spans="1:35" s="54" customFormat="1" ht="15.75" customHeight="1">
      <c r="A1636" s="125" t="str">
        <f t="shared" si="367"/>
        <v/>
      </c>
      <c r="B1636" s="53"/>
      <c r="F1636" s="265">
        <f t="shared" si="368"/>
        <v>3</v>
      </c>
      <c r="G1636" s="266"/>
      <c r="H1636" s="231">
        <f t="shared" si="369"/>
        <v>1.5</v>
      </c>
      <c r="I1636" s="231"/>
      <c r="J1636" s="231"/>
      <c r="K1636" s="485">
        <f t="shared" si="370"/>
        <v>0</v>
      </c>
      <c r="L1636" s="485"/>
      <c r="M1636" s="485"/>
      <c r="N1636" s="485"/>
      <c r="O1636" s="479">
        <f t="shared" si="371"/>
        <v>0</v>
      </c>
      <c r="P1636" s="479"/>
      <c r="Q1636" s="479"/>
      <c r="R1636" s="479">
        <f t="shared" si="372"/>
        <v>0</v>
      </c>
      <c r="S1636" s="479"/>
      <c r="T1636" s="580"/>
      <c r="U1636" s="504">
        <f t="shared" si="373"/>
        <v>3</v>
      </c>
      <c r="V1636" s="266"/>
      <c r="W1636" s="231">
        <f t="shared" si="374"/>
        <v>1.5</v>
      </c>
      <c r="X1636" s="231"/>
      <c r="Y1636" s="231"/>
      <c r="Z1636" s="485">
        <f t="shared" si="375"/>
        <v>0</v>
      </c>
      <c r="AA1636" s="485"/>
      <c r="AB1636" s="485"/>
      <c r="AC1636" s="485"/>
      <c r="AD1636" s="479">
        <f t="shared" si="376"/>
        <v>0</v>
      </c>
      <c r="AE1636" s="479"/>
      <c r="AF1636" s="479"/>
      <c r="AG1636" s="479">
        <f t="shared" si="377"/>
        <v>0</v>
      </c>
      <c r="AH1636" s="479"/>
      <c r="AI1636" s="580"/>
    </row>
    <row r="1637" spans="1:35" s="54" customFormat="1" ht="15.75" customHeight="1">
      <c r="A1637" s="125" t="str">
        <f t="shared" si="367"/>
        <v/>
      </c>
      <c r="B1637" s="53"/>
      <c r="F1637" s="265">
        <f t="shared" si="368"/>
        <v>4</v>
      </c>
      <c r="G1637" s="266"/>
      <c r="H1637" s="231">
        <f t="shared" si="369"/>
        <v>5.2000002861022949</v>
      </c>
      <c r="I1637" s="231"/>
      <c r="J1637" s="231"/>
      <c r="K1637" s="485">
        <f t="shared" si="370"/>
        <v>0</v>
      </c>
      <c r="L1637" s="485"/>
      <c r="M1637" s="485"/>
      <c r="N1637" s="485"/>
      <c r="O1637" s="479">
        <f t="shared" si="371"/>
        <v>0</v>
      </c>
      <c r="P1637" s="479"/>
      <c r="Q1637" s="479"/>
      <c r="R1637" s="479">
        <f t="shared" si="372"/>
        <v>0</v>
      </c>
      <c r="S1637" s="479"/>
      <c r="T1637" s="580"/>
      <c r="U1637" s="504">
        <f t="shared" si="373"/>
        <v>4</v>
      </c>
      <c r="V1637" s="266"/>
      <c r="W1637" s="231">
        <f t="shared" si="374"/>
        <v>5.2000002861022949</v>
      </c>
      <c r="X1637" s="231"/>
      <c r="Y1637" s="231"/>
      <c r="Z1637" s="485">
        <f t="shared" si="375"/>
        <v>0</v>
      </c>
      <c r="AA1637" s="485"/>
      <c r="AB1637" s="485"/>
      <c r="AC1637" s="485"/>
      <c r="AD1637" s="479">
        <f t="shared" si="376"/>
        <v>0</v>
      </c>
      <c r="AE1637" s="479"/>
      <c r="AF1637" s="479"/>
      <c r="AG1637" s="479">
        <f t="shared" si="377"/>
        <v>0</v>
      </c>
      <c r="AH1637" s="479"/>
      <c r="AI1637" s="580"/>
    </row>
    <row r="1638" spans="1:35" s="54" customFormat="1" ht="15.75" customHeight="1">
      <c r="A1638" s="125" t="str">
        <f t="shared" si="367"/>
        <v/>
      </c>
      <c r="B1638" s="53"/>
      <c r="F1638" s="265">
        <f t="shared" si="368"/>
        <v>4</v>
      </c>
      <c r="G1638" s="266"/>
      <c r="H1638" s="231">
        <f t="shared" si="369"/>
        <v>1.3499999046325684</v>
      </c>
      <c r="I1638" s="231"/>
      <c r="J1638" s="231"/>
      <c r="K1638" s="485">
        <f t="shared" si="370"/>
        <v>144.41115010231735</v>
      </c>
      <c r="L1638" s="485"/>
      <c r="M1638" s="485"/>
      <c r="N1638" s="485"/>
      <c r="O1638" s="479">
        <f t="shared" si="371"/>
        <v>117.7</v>
      </c>
      <c r="P1638" s="479"/>
      <c r="Q1638" s="479"/>
      <c r="R1638" s="479">
        <f t="shared" si="372"/>
        <v>139.1</v>
      </c>
      <c r="S1638" s="479"/>
      <c r="T1638" s="580"/>
      <c r="U1638" s="504">
        <f t="shared" si="373"/>
        <v>4</v>
      </c>
      <c r="V1638" s="266"/>
      <c r="W1638" s="231">
        <f t="shared" si="374"/>
        <v>1.3499999046325684</v>
      </c>
      <c r="X1638" s="231"/>
      <c r="Y1638" s="231"/>
      <c r="Z1638" s="485">
        <f t="shared" si="375"/>
        <v>144.41115010231735</v>
      </c>
      <c r="AA1638" s="485"/>
      <c r="AB1638" s="485"/>
      <c r="AC1638" s="485"/>
      <c r="AD1638" s="479">
        <f t="shared" si="376"/>
        <v>117.7</v>
      </c>
      <c r="AE1638" s="479"/>
      <c r="AF1638" s="479"/>
      <c r="AG1638" s="479">
        <f t="shared" si="377"/>
        <v>139.1</v>
      </c>
      <c r="AH1638" s="479"/>
      <c r="AI1638" s="580"/>
    </row>
    <row r="1639" spans="1:35" s="54" customFormat="1" ht="15.75" customHeight="1">
      <c r="A1639" s="125" t="str">
        <f t="shared" si="367"/>
        <v/>
      </c>
      <c r="B1639" s="53"/>
      <c r="F1639" s="265">
        <f t="shared" si="368"/>
        <v>5</v>
      </c>
      <c r="G1639" s="266"/>
      <c r="H1639" s="231">
        <f t="shared" si="369"/>
        <v>3.4500000476837158</v>
      </c>
      <c r="I1639" s="231"/>
      <c r="J1639" s="231"/>
      <c r="K1639" s="485">
        <f t="shared" si="370"/>
        <v>604.78801010156803</v>
      </c>
      <c r="L1639" s="485"/>
      <c r="M1639" s="485"/>
      <c r="N1639" s="485"/>
      <c r="O1639" s="479">
        <f t="shared" si="371"/>
        <v>192.8</v>
      </c>
      <c r="P1639" s="479"/>
      <c r="Q1639" s="479"/>
      <c r="R1639" s="479">
        <f t="shared" si="372"/>
        <v>227.9</v>
      </c>
      <c r="S1639" s="479"/>
      <c r="T1639" s="580"/>
      <c r="U1639" s="504">
        <f t="shared" si="373"/>
        <v>5</v>
      </c>
      <c r="V1639" s="266"/>
      <c r="W1639" s="231">
        <f t="shared" si="374"/>
        <v>3.4500000476837158</v>
      </c>
      <c r="X1639" s="231"/>
      <c r="Y1639" s="231"/>
      <c r="Z1639" s="485">
        <f t="shared" si="375"/>
        <v>604.78801010156803</v>
      </c>
      <c r="AA1639" s="485"/>
      <c r="AB1639" s="485"/>
      <c r="AC1639" s="485"/>
      <c r="AD1639" s="479">
        <f t="shared" si="376"/>
        <v>192.8</v>
      </c>
      <c r="AE1639" s="479"/>
      <c r="AF1639" s="479"/>
      <c r="AG1639" s="479">
        <f t="shared" si="377"/>
        <v>227.9</v>
      </c>
      <c r="AH1639" s="479"/>
      <c r="AI1639" s="580"/>
    </row>
    <row r="1640" spans="1:35" s="54" customFormat="1" ht="15.75" customHeight="1">
      <c r="A1640" s="125" t="str">
        <f t="shared" si="367"/>
        <v/>
      </c>
      <c r="B1640" s="53"/>
      <c r="F1640" s="265">
        <f t="shared" si="368"/>
        <v>6</v>
      </c>
      <c r="G1640" s="266"/>
      <c r="H1640" s="231">
        <f t="shared" si="369"/>
        <v>2.3499999046325684</v>
      </c>
      <c r="I1640" s="231"/>
      <c r="J1640" s="231"/>
      <c r="K1640" s="485">
        <f t="shared" si="370"/>
        <v>668.87646473153347</v>
      </c>
      <c r="L1640" s="485"/>
      <c r="M1640" s="485"/>
      <c r="N1640" s="485"/>
      <c r="O1640" s="479">
        <f t="shared" si="371"/>
        <v>313.10000000000002</v>
      </c>
      <c r="P1640" s="479"/>
      <c r="Q1640" s="479"/>
      <c r="R1640" s="479">
        <f t="shared" si="372"/>
        <v>370</v>
      </c>
      <c r="S1640" s="479"/>
      <c r="T1640" s="580"/>
      <c r="U1640" s="504">
        <f t="shared" si="373"/>
        <v>6</v>
      </c>
      <c r="V1640" s="266"/>
      <c r="W1640" s="231">
        <f t="shared" si="374"/>
        <v>2.3499999046325684</v>
      </c>
      <c r="X1640" s="231"/>
      <c r="Y1640" s="231"/>
      <c r="Z1640" s="485">
        <f t="shared" si="375"/>
        <v>668.87646473153347</v>
      </c>
      <c r="AA1640" s="485"/>
      <c r="AB1640" s="485"/>
      <c r="AC1640" s="485"/>
      <c r="AD1640" s="479">
        <f t="shared" si="376"/>
        <v>313.10000000000002</v>
      </c>
      <c r="AE1640" s="479"/>
      <c r="AF1640" s="479"/>
      <c r="AG1640" s="479">
        <f t="shared" si="377"/>
        <v>370</v>
      </c>
      <c r="AH1640" s="479"/>
      <c r="AI1640" s="580"/>
    </row>
    <row r="1641" spans="1:35" s="54" customFormat="1" ht="15.75" customHeight="1">
      <c r="A1641" s="125" t="str">
        <f t="shared" si="367"/>
        <v/>
      </c>
      <c r="B1641" s="53"/>
      <c r="F1641" s="265">
        <f t="shared" si="368"/>
        <v>7</v>
      </c>
      <c r="G1641" s="266"/>
      <c r="H1641" s="231">
        <f t="shared" si="369"/>
        <v>8.6000003814697266</v>
      </c>
      <c r="I1641" s="231"/>
      <c r="J1641" s="231"/>
      <c r="K1641" s="485">
        <f t="shared" si="370"/>
        <v>2699.0680321275418</v>
      </c>
      <c r="L1641" s="485"/>
      <c r="M1641" s="485"/>
      <c r="N1641" s="485"/>
      <c r="O1641" s="479">
        <f t="shared" si="371"/>
        <v>345.2</v>
      </c>
      <c r="P1641" s="479"/>
      <c r="Q1641" s="479"/>
      <c r="R1641" s="479">
        <f t="shared" si="372"/>
        <v>408</v>
      </c>
      <c r="S1641" s="479"/>
      <c r="T1641" s="580"/>
      <c r="U1641" s="504">
        <f t="shared" si="373"/>
        <v>7</v>
      </c>
      <c r="V1641" s="266"/>
      <c r="W1641" s="231">
        <f t="shared" si="374"/>
        <v>8.6000003814697266</v>
      </c>
      <c r="X1641" s="231"/>
      <c r="Y1641" s="231"/>
      <c r="Z1641" s="485">
        <f t="shared" si="375"/>
        <v>2699.0680321275418</v>
      </c>
      <c r="AA1641" s="485"/>
      <c r="AB1641" s="485"/>
      <c r="AC1641" s="485"/>
      <c r="AD1641" s="479">
        <f t="shared" si="376"/>
        <v>345.2</v>
      </c>
      <c r="AE1641" s="479"/>
      <c r="AF1641" s="479"/>
      <c r="AG1641" s="479">
        <f t="shared" si="377"/>
        <v>408</v>
      </c>
      <c r="AH1641" s="479"/>
      <c r="AI1641" s="580"/>
    </row>
    <row r="1642" spans="1:35" s="54" customFormat="1" ht="15.75" customHeight="1">
      <c r="A1642" s="125" t="str">
        <f t="shared" si="367"/>
        <v/>
      </c>
      <c r="B1642" s="53"/>
      <c r="F1642" s="265">
        <f t="shared" si="368"/>
        <v>8</v>
      </c>
      <c r="G1642" s="266"/>
      <c r="H1642" s="231">
        <f t="shared" si="369"/>
        <v>2.2000000476837158</v>
      </c>
      <c r="I1642" s="231"/>
      <c r="J1642" s="231"/>
      <c r="K1642" s="485">
        <f t="shared" si="370"/>
        <v>614.7782797059466</v>
      </c>
      <c r="L1642" s="485"/>
      <c r="M1642" s="485"/>
      <c r="N1642" s="485"/>
      <c r="O1642" s="479">
        <f t="shared" si="371"/>
        <v>307.39999999999998</v>
      </c>
      <c r="P1642" s="479"/>
      <c r="Q1642" s="479"/>
      <c r="R1642" s="479">
        <f t="shared" si="372"/>
        <v>363.3</v>
      </c>
      <c r="S1642" s="479"/>
      <c r="T1642" s="580"/>
      <c r="U1642" s="504">
        <f t="shared" si="373"/>
        <v>8</v>
      </c>
      <c r="V1642" s="266"/>
      <c r="W1642" s="231">
        <f t="shared" si="374"/>
        <v>2.2000000476837158</v>
      </c>
      <c r="X1642" s="231"/>
      <c r="Y1642" s="231"/>
      <c r="Z1642" s="485">
        <f t="shared" si="375"/>
        <v>614.7782797059466</v>
      </c>
      <c r="AA1642" s="485"/>
      <c r="AB1642" s="485"/>
      <c r="AC1642" s="485"/>
      <c r="AD1642" s="479">
        <f t="shared" si="376"/>
        <v>307.39999999999998</v>
      </c>
      <c r="AE1642" s="479"/>
      <c r="AF1642" s="479"/>
      <c r="AG1642" s="479">
        <f t="shared" si="377"/>
        <v>363.3</v>
      </c>
      <c r="AH1642" s="479"/>
      <c r="AI1642" s="580"/>
    </row>
    <row r="1643" spans="1:35" s="54" customFormat="1" ht="15.75" customHeight="1">
      <c r="A1643" s="125" t="str">
        <f t="shared" si="367"/>
        <v/>
      </c>
      <c r="B1643" s="53"/>
      <c r="F1643" s="265">
        <f t="shared" si="368"/>
        <v>9</v>
      </c>
      <c r="G1643" s="266"/>
      <c r="H1643" s="231">
        <f t="shared" si="369"/>
        <v>1.5</v>
      </c>
      <c r="I1643" s="231"/>
      <c r="J1643" s="231"/>
      <c r="K1643" s="485">
        <f t="shared" si="370"/>
        <v>1039.081770174824</v>
      </c>
      <c r="L1643" s="485"/>
      <c r="M1643" s="485"/>
      <c r="N1643" s="485"/>
      <c r="O1643" s="479">
        <f t="shared" si="371"/>
        <v>762</v>
      </c>
      <c r="P1643" s="479"/>
      <c r="Q1643" s="479"/>
      <c r="R1643" s="479">
        <f t="shared" si="372"/>
        <v>900.5</v>
      </c>
      <c r="S1643" s="479"/>
      <c r="T1643" s="580"/>
      <c r="U1643" s="504">
        <f t="shared" si="373"/>
        <v>9</v>
      </c>
      <c r="V1643" s="266"/>
      <c r="W1643" s="231">
        <f t="shared" si="374"/>
        <v>1.5</v>
      </c>
      <c r="X1643" s="231"/>
      <c r="Y1643" s="231"/>
      <c r="Z1643" s="485">
        <f t="shared" si="375"/>
        <v>1039.081770174824</v>
      </c>
      <c r="AA1643" s="485"/>
      <c r="AB1643" s="485"/>
      <c r="AC1643" s="485"/>
      <c r="AD1643" s="479">
        <f t="shared" si="376"/>
        <v>762</v>
      </c>
      <c r="AE1643" s="479"/>
      <c r="AF1643" s="479"/>
      <c r="AG1643" s="479">
        <f t="shared" si="377"/>
        <v>900.5</v>
      </c>
      <c r="AH1643" s="479"/>
      <c r="AI1643" s="580"/>
    </row>
    <row r="1644" spans="1:35" s="54" customFormat="1" ht="15.75" customHeight="1">
      <c r="A1644" s="125" t="str">
        <f t="shared" si="367"/>
        <v/>
      </c>
      <c r="B1644" s="53"/>
      <c r="F1644" s="265">
        <f t="shared" si="368"/>
        <v>10</v>
      </c>
      <c r="G1644" s="266"/>
      <c r="H1644" s="231">
        <f t="shared" si="369"/>
        <v>3.8499999046325684</v>
      </c>
      <c r="I1644" s="231"/>
      <c r="J1644" s="231"/>
      <c r="K1644" s="485">
        <f t="shared" si="370"/>
        <v>1090.3760972168645</v>
      </c>
      <c r="L1644" s="485"/>
      <c r="M1644" s="485"/>
      <c r="N1644" s="485"/>
      <c r="O1644" s="479">
        <f t="shared" si="371"/>
        <v>311.5</v>
      </c>
      <c r="P1644" s="479"/>
      <c r="Q1644" s="479"/>
      <c r="R1644" s="479">
        <f t="shared" si="372"/>
        <v>368.2</v>
      </c>
      <c r="S1644" s="479"/>
      <c r="T1644" s="580"/>
      <c r="U1644" s="504">
        <f t="shared" si="373"/>
        <v>10</v>
      </c>
      <c r="V1644" s="266"/>
      <c r="W1644" s="231">
        <f t="shared" si="374"/>
        <v>3.8499999046325684</v>
      </c>
      <c r="X1644" s="231"/>
      <c r="Y1644" s="231"/>
      <c r="Z1644" s="485">
        <f t="shared" si="375"/>
        <v>1090.3760972168645</v>
      </c>
      <c r="AA1644" s="485"/>
      <c r="AB1644" s="485"/>
      <c r="AC1644" s="485"/>
      <c r="AD1644" s="479">
        <f t="shared" si="376"/>
        <v>311.5</v>
      </c>
      <c r="AE1644" s="479"/>
      <c r="AF1644" s="479"/>
      <c r="AG1644" s="479">
        <f t="shared" si="377"/>
        <v>368.2</v>
      </c>
      <c r="AH1644" s="479"/>
      <c r="AI1644" s="580"/>
    </row>
    <row r="1645" spans="1:35" s="54" customFormat="1" ht="15.75" customHeight="1">
      <c r="A1645" s="125" t="str">
        <f t="shared" si="367"/>
        <v/>
      </c>
      <c r="B1645" s="53"/>
      <c r="F1645" s="265">
        <f t="shared" si="368"/>
        <v>11</v>
      </c>
      <c r="G1645" s="266"/>
      <c r="H1645" s="231">
        <f t="shared" si="369"/>
        <v>2.4000000953674316</v>
      </c>
      <c r="I1645" s="231"/>
      <c r="J1645" s="231"/>
      <c r="K1645" s="485">
        <f t="shared" si="370"/>
        <v>2216.7078644570111</v>
      </c>
      <c r="L1645" s="485"/>
      <c r="M1645" s="485"/>
      <c r="N1645" s="485"/>
      <c r="O1645" s="479">
        <f t="shared" si="371"/>
        <v>1016</v>
      </c>
      <c r="P1645" s="479"/>
      <c r="Q1645" s="479"/>
      <c r="R1645" s="479">
        <f t="shared" si="372"/>
        <v>1200.7</v>
      </c>
      <c r="S1645" s="479"/>
      <c r="T1645" s="580"/>
      <c r="U1645" s="504">
        <f t="shared" si="373"/>
        <v>11</v>
      </c>
      <c r="V1645" s="266"/>
      <c r="W1645" s="231">
        <f t="shared" si="374"/>
        <v>2.4000000953674316</v>
      </c>
      <c r="X1645" s="231"/>
      <c r="Y1645" s="231"/>
      <c r="Z1645" s="485">
        <f t="shared" si="375"/>
        <v>2216.7078644570111</v>
      </c>
      <c r="AA1645" s="485"/>
      <c r="AB1645" s="485"/>
      <c r="AC1645" s="485"/>
      <c r="AD1645" s="479">
        <f t="shared" si="376"/>
        <v>1016</v>
      </c>
      <c r="AE1645" s="479"/>
      <c r="AF1645" s="479"/>
      <c r="AG1645" s="479">
        <f t="shared" si="377"/>
        <v>1200.7</v>
      </c>
      <c r="AH1645" s="479"/>
      <c r="AI1645" s="580"/>
    </row>
    <row r="1646" spans="1:35" s="54" customFormat="1" ht="15.75" customHeight="1">
      <c r="A1646" s="125" t="str">
        <f t="shared" si="367"/>
        <v/>
      </c>
      <c r="B1646" s="53"/>
      <c r="F1646" s="265">
        <f t="shared" si="368"/>
        <v>12</v>
      </c>
      <c r="G1646" s="266"/>
      <c r="H1646" s="231">
        <f t="shared" si="369"/>
        <v>0.76999998092651367</v>
      </c>
      <c r="I1646" s="231"/>
      <c r="J1646" s="231"/>
      <c r="K1646" s="485">
        <f t="shared" si="370"/>
        <v>218.0752194433729</v>
      </c>
      <c r="L1646" s="485"/>
      <c r="M1646" s="485"/>
      <c r="N1646" s="485"/>
      <c r="O1646" s="479">
        <f t="shared" si="371"/>
        <v>311.5</v>
      </c>
      <c r="P1646" s="479"/>
      <c r="Q1646" s="479"/>
      <c r="R1646" s="479">
        <f t="shared" si="372"/>
        <v>368.2</v>
      </c>
      <c r="S1646" s="479"/>
      <c r="T1646" s="580"/>
      <c r="U1646" s="504">
        <f t="shared" si="373"/>
        <v>12</v>
      </c>
      <c r="V1646" s="266"/>
      <c r="W1646" s="231">
        <f t="shared" si="374"/>
        <v>2.2699999809265137</v>
      </c>
      <c r="X1646" s="231"/>
      <c r="Y1646" s="231"/>
      <c r="Z1646" s="485">
        <f t="shared" si="375"/>
        <v>642.89708602505266</v>
      </c>
      <c r="AA1646" s="485"/>
      <c r="AB1646" s="485"/>
      <c r="AC1646" s="485"/>
      <c r="AD1646" s="479">
        <f t="shared" si="376"/>
        <v>311.5</v>
      </c>
      <c r="AE1646" s="479"/>
      <c r="AF1646" s="479"/>
      <c r="AG1646" s="479">
        <f t="shared" si="377"/>
        <v>368.2</v>
      </c>
      <c r="AH1646" s="479"/>
      <c r="AI1646" s="580"/>
    </row>
    <row r="1647" spans="1:35" s="54" customFormat="1" ht="15.75" customHeight="1">
      <c r="A1647" s="125" t="str">
        <f t="shared" si="367"/>
        <v/>
      </c>
      <c r="B1647" s="53"/>
      <c r="F1647" s="265">
        <f t="shared" si="368"/>
        <v>12</v>
      </c>
      <c r="G1647" s="266"/>
      <c r="H1647" s="231">
        <f t="shared" si="369"/>
        <v>1.5</v>
      </c>
      <c r="I1647" s="231"/>
      <c r="J1647" s="231"/>
      <c r="K1647" s="485">
        <f t="shared" si="370"/>
        <v>0</v>
      </c>
      <c r="L1647" s="485"/>
      <c r="M1647" s="485"/>
      <c r="N1647" s="485"/>
      <c r="O1647" s="479">
        <f t="shared" si="371"/>
        <v>0</v>
      </c>
      <c r="P1647" s="479"/>
      <c r="Q1647" s="479"/>
      <c r="R1647" s="479">
        <f t="shared" si="372"/>
        <v>0</v>
      </c>
      <c r="S1647" s="479"/>
      <c r="T1647" s="580"/>
      <c r="U1647" s="504" t="str">
        <f t="shared" si="373"/>
        <v/>
      </c>
      <c r="V1647" s="266"/>
      <c r="W1647" s="231" t="str">
        <f t="shared" si="374"/>
        <v/>
      </c>
      <c r="X1647" s="231"/>
      <c r="Y1647" s="231"/>
      <c r="Z1647" s="485" t="str">
        <f t="shared" si="375"/>
        <v/>
      </c>
      <c r="AA1647" s="485"/>
      <c r="AB1647" s="485"/>
      <c r="AC1647" s="485"/>
      <c r="AD1647" s="479" t="str">
        <f t="shared" si="376"/>
        <v/>
      </c>
      <c r="AE1647" s="479"/>
      <c r="AF1647" s="479"/>
      <c r="AG1647" s="479" t="str">
        <f t="shared" si="377"/>
        <v/>
      </c>
      <c r="AH1647" s="479"/>
      <c r="AI1647" s="580"/>
    </row>
    <row r="1648" spans="1:35" s="54" customFormat="1" ht="15.75" hidden="1" customHeight="1">
      <c r="A1648" s="125" t="str">
        <f t="shared" si="367"/>
        <v>×</v>
      </c>
      <c r="B1648" s="53"/>
      <c r="F1648" s="265" t="str">
        <f t="shared" si="368"/>
        <v/>
      </c>
      <c r="G1648" s="266"/>
      <c r="H1648" s="231" t="str">
        <f t="shared" si="369"/>
        <v/>
      </c>
      <c r="I1648" s="231"/>
      <c r="J1648" s="231"/>
      <c r="K1648" s="485" t="str">
        <f t="shared" si="370"/>
        <v/>
      </c>
      <c r="L1648" s="485"/>
      <c r="M1648" s="485"/>
      <c r="N1648" s="485"/>
      <c r="O1648" s="479" t="str">
        <f t="shared" si="371"/>
        <v/>
      </c>
      <c r="P1648" s="479"/>
      <c r="Q1648" s="479"/>
      <c r="R1648" s="479" t="str">
        <f t="shared" si="372"/>
        <v/>
      </c>
      <c r="S1648" s="479"/>
      <c r="T1648" s="580"/>
      <c r="U1648" s="504" t="str">
        <f t="shared" si="373"/>
        <v/>
      </c>
      <c r="V1648" s="266"/>
      <c r="W1648" s="231" t="str">
        <f t="shared" si="374"/>
        <v/>
      </c>
      <c r="X1648" s="231"/>
      <c r="Y1648" s="231"/>
      <c r="Z1648" s="485" t="str">
        <f t="shared" si="375"/>
        <v/>
      </c>
      <c r="AA1648" s="485"/>
      <c r="AB1648" s="485"/>
      <c r="AC1648" s="485"/>
      <c r="AD1648" s="479" t="str">
        <f t="shared" si="376"/>
        <v/>
      </c>
      <c r="AE1648" s="479"/>
      <c r="AF1648" s="479"/>
      <c r="AG1648" s="479" t="str">
        <f t="shared" si="377"/>
        <v/>
      </c>
      <c r="AH1648" s="479"/>
      <c r="AI1648" s="580"/>
    </row>
    <row r="1649" spans="1:36" s="54" customFormat="1" ht="15.75" hidden="1" customHeight="1">
      <c r="A1649" s="125" t="str">
        <f t="shared" si="367"/>
        <v>×</v>
      </c>
      <c r="B1649" s="53"/>
      <c r="F1649" s="265" t="str">
        <f t="shared" si="368"/>
        <v/>
      </c>
      <c r="G1649" s="266"/>
      <c r="H1649" s="231" t="str">
        <f t="shared" si="369"/>
        <v/>
      </c>
      <c r="I1649" s="231"/>
      <c r="J1649" s="231"/>
      <c r="K1649" s="485" t="str">
        <f t="shared" si="370"/>
        <v/>
      </c>
      <c r="L1649" s="485"/>
      <c r="M1649" s="485"/>
      <c r="N1649" s="485"/>
      <c r="O1649" s="479" t="str">
        <f t="shared" si="371"/>
        <v/>
      </c>
      <c r="P1649" s="479"/>
      <c r="Q1649" s="479"/>
      <c r="R1649" s="479" t="str">
        <f t="shared" si="372"/>
        <v/>
      </c>
      <c r="S1649" s="479"/>
      <c r="T1649" s="580"/>
      <c r="U1649" s="504" t="str">
        <f t="shared" si="373"/>
        <v/>
      </c>
      <c r="V1649" s="266"/>
      <c r="W1649" s="231" t="str">
        <f t="shared" si="374"/>
        <v/>
      </c>
      <c r="X1649" s="231"/>
      <c r="Y1649" s="231"/>
      <c r="Z1649" s="485" t="str">
        <f t="shared" si="375"/>
        <v/>
      </c>
      <c r="AA1649" s="485"/>
      <c r="AB1649" s="485"/>
      <c r="AC1649" s="485"/>
      <c r="AD1649" s="479" t="str">
        <f t="shared" si="376"/>
        <v/>
      </c>
      <c r="AE1649" s="479"/>
      <c r="AF1649" s="479"/>
      <c r="AG1649" s="479" t="str">
        <f t="shared" si="377"/>
        <v/>
      </c>
      <c r="AH1649" s="479"/>
      <c r="AI1649" s="580"/>
    </row>
    <row r="1650" spans="1:36" s="54" customFormat="1" ht="15.75" hidden="1" customHeight="1">
      <c r="A1650" s="125" t="str">
        <f t="shared" si="367"/>
        <v>×</v>
      </c>
      <c r="B1650" s="53"/>
      <c r="F1650" s="269" t="str">
        <f t="shared" si="368"/>
        <v/>
      </c>
      <c r="G1650" s="270"/>
      <c r="H1650" s="252" t="str">
        <f t="shared" si="369"/>
        <v/>
      </c>
      <c r="I1650" s="252"/>
      <c r="J1650" s="252"/>
      <c r="K1650" s="582" t="str">
        <f t="shared" si="370"/>
        <v/>
      </c>
      <c r="L1650" s="582"/>
      <c r="M1650" s="582"/>
      <c r="N1650" s="582"/>
      <c r="O1650" s="480" t="str">
        <f t="shared" si="371"/>
        <v/>
      </c>
      <c r="P1650" s="480"/>
      <c r="Q1650" s="480"/>
      <c r="R1650" s="480" t="str">
        <f t="shared" si="372"/>
        <v/>
      </c>
      <c r="S1650" s="480"/>
      <c r="T1650" s="583"/>
      <c r="U1650" s="509" t="str">
        <f t="shared" si="373"/>
        <v/>
      </c>
      <c r="V1650" s="270"/>
      <c r="W1650" s="252" t="str">
        <f t="shared" si="374"/>
        <v/>
      </c>
      <c r="X1650" s="252"/>
      <c r="Y1650" s="252"/>
      <c r="Z1650" s="582" t="str">
        <f t="shared" si="375"/>
        <v/>
      </c>
      <c r="AA1650" s="582"/>
      <c r="AB1650" s="582"/>
      <c r="AC1650" s="582"/>
      <c r="AD1650" s="480" t="str">
        <f t="shared" si="376"/>
        <v/>
      </c>
      <c r="AE1650" s="480"/>
      <c r="AF1650" s="480"/>
      <c r="AG1650" s="480" t="str">
        <f t="shared" si="377"/>
        <v/>
      </c>
      <c r="AH1650" s="480"/>
      <c r="AI1650" s="583"/>
    </row>
    <row r="1651" spans="1:36" s="85" customFormat="1" ht="15.75" customHeight="1">
      <c r="A1651" s="125" t="str">
        <f>IF(液状化L2の有無="","","×")</f>
        <v/>
      </c>
      <c r="B1651" s="165" t="s">
        <v>588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70" t="s">
        <v>428</v>
      </c>
      <c r="G1654" s="471"/>
      <c r="H1654" s="471"/>
      <c r="I1654" s="471"/>
      <c r="J1654" s="471"/>
      <c r="K1654" s="471"/>
      <c r="L1654" s="471"/>
      <c r="M1654" s="471"/>
      <c r="N1654" s="471"/>
      <c r="O1654" s="471"/>
      <c r="P1654" s="471"/>
      <c r="Q1654" s="471"/>
      <c r="R1654" s="471"/>
      <c r="S1654" s="471"/>
      <c r="T1654" s="472"/>
      <c r="U1654" s="473" t="s">
        <v>429</v>
      </c>
      <c r="V1654" s="226"/>
      <c r="W1654" s="226"/>
      <c r="X1654" s="226"/>
      <c r="Y1654" s="226"/>
      <c r="Z1654" s="226"/>
      <c r="AA1654" s="226"/>
      <c r="AB1654" s="226"/>
      <c r="AC1654" s="226"/>
      <c r="AD1654" s="226"/>
      <c r="AE1654" s="226"/>
      <c r="AF1654" s="226"/>
      <c r="AG1654" s="226"/>
      <c r="AH1654" s="226"/>
      <c r="AI1654" s="344"/>
    </row>
    <row r="1655" spans="1:36" s="54" customFormat="1" ht="15.75" customHeight="1">
      <c r="F1655" s="474" t="s">
        <v>77</v>
      </c>
      <c r="G1655" s="475"/>
      <c r="H1655" s="478" t="s">
        <v>186</v>
      </c>
      <c r="I1655" s="479"/>
      <c r="J1655" s="479"/>
      <c r="K1655" s="475" t="s">
        <v>233</v>
      </c>
      <c r="L1655" s="475"/>
      <c r="M1655" s="475"/>
      <c r="N1655" s="475"/>
      <c r="O1655" s="475" t="s">
        <v>525</v>
      </c>
      <c r="P1655" s="475"/>
      <c r="Q1655" s="475"/>
      <c r="R1655" s="475" t="s">
        <v>526</v>
      </c>
      <c r="S1655" s="475"/>
      <c r="T1655" s="481"/>
      <c r="U1655" s="483" t="s">
        <v>77</v>
      </c>
      <c r="V1655" s="475"/>
      <c r="W1655" s="478" t="s">
        <v>186</v>
      </c>
      <c r="X1655" s="479"/>
      <c r="Y1655" s="479"/>
      <c r="Z1655" s="475" t="s">
        <v>233</v>
      </c>
      <c r="AA1655" s="475"/>
      <c r="AB1655" s="475"/>
      <c r="AC1655" s="475"/>
      <c r="AD1655" s="475" t="s">
        <v>525</v>
      </c>
      <c r="AE1655" s="475"/>
      <c r="AF1655" s="475"/>
      <c r="AG1655" s="475" t="s">
        <v>526</v>
      </c>
      <c r="AH1655" s="475"/>
      <c r="AI1655" s="481"/>
    </row>
    <row r="1656" spans="1:36" s="54" customFormat="1" ht="15.75" customHeight="1">
      <c r="F1656" s="476"/>
      <c r="G1656" s="477"/>
      <c r="H1656" s="480"/>
      <c r="I1656" s="480"/>
      <c r="J1656" s="480"/>
      <c r="K1656" s="477"/>
      <c r="L1656" s="477"/>
      <c r="M1656" s="477"/>
      <c r="N1656" s="477"/>
      <c r="O1656" s="477"/>
      <c r="P1656" s="477"/>
      <c r="Q1656" s="477"/>
      <c r="R1656" s="477"/>
      <c r="S1656" s="477"/>
      <c r="T1656" s="482"/>
      <c r="U1656" s="484"/>
      <c r="V1656" s="477"/>
      <c r="W1656" s="480"/>
      <c r="X1656" s="480"/>
      <c r="Y1656" s="480"/>
      <c r="Z1656" s="477"/>
      <c r="AA1656" s="477"/>
      <c r="AB1656" s="477"/>
      <c r="AC1656" s="477"/>
      <c r="AD1656" s="477"/>
      <c r="AE1656" s="477"/>
      <c r="AF1656" s="477"/>
      <c r="AG1656" s="477"/>
      <c r="AH1656" s="477"/>
      <c r="AI1656" s="482"/>
    </row>
    <row r="1657" spans="1:36" s="54" customFormat="1" ht="15.75" customHeight="1">
      <c r="A1657" s="113" t="str">
        <f t="shared" ref="A1657:A1672" si="378">IF(LEN(F1657)+LEN(U1657)=0,"×","")</f>
        <v/>
      </c>
      <c r="B1657" s="53"/>
      <c r="F1657" s="304">
        <f t="shared" ref="F1657:F1672" si="379">IF(F965="","",F965)</f>
        <v>2</v>
      </c>
      <c r="G1657" s="226"/>
      <c r="H1657" s="225">
        <f t="shared" ref="H1657:H1672" si="380">IF(H965="","",H965)</f>
        <v>0.33000001311302185</v>
      </c>
      <c r="I1657" s="225"/>
      <c r="J1657" s="225"/>
      <c r="K1657" s="584">
        <f t="shared" ref="K1657:K1672" si="381">IF(Q965="","",Q965)</f>
        <v>0</v>
      </c>
      <c r="L1657" s="584"/>
      <c r="M1657" s="584"/>
      <c r="N1657" s="584"/>
      <c r="O1657" s="585">
        <f t="shared" ref="O1657:O1672" si="382">IF(K1657="","",ROUND(K1657/H1657*$AH$1582,1))</f>
        <v>0</v>
      </c>
      <c r="P1657" s="585"/>
      <c r="Q1657" s="585"/>
      <c r="R1657" s="585">
        <f t="shared" ref="R1657:R1672" si="383">IF(K1657="","",ROUND(K1657/H1657*$AH$1583,1))</f>
        <v>0</v>
      </c>
      <c r="S1657" s="585"/>
      <c r="T1657" s="586"/>
      <c r="U1657" s="473">
        <f t="shared" ref="U1657:U1672" si="384">IF(U965="","",U965)</f>
        <v>2</v>
      </c>
      <c r="V1657" s="226"/>
      <c r="W1657" s="225">
        <f t="shared" ref="W1657:W1672" si="385">IF(W965="","",W965)</f>
        <v>0.33000001311302185</v>
      </c>
      <c r="X1657" s="225"/>
      <c r="Y1657" s="225"/>
      <c r="Z1657" s="584">
        <f t="shared" ref="Z1657:Z1672" si="386">IF(AF965="","",AF965)</f>
        <v>0</v>
      </c>
      <c r="AA1657" s="584"/>
      <c r="AB1657" s="584"/>
      <c r="AC1657" s="584"/>
      <c r="AD1657" s="585">
        <f t="shared" ref="AD1657:AD1672" si="387">IF(Z1657="","",ROUND(Z1657/W1657*$AH$1582,1))</f>
        <v>0</v>
      </c>
      <c r="AE1657" s="585"/>
      <c r="AF1657" s="585"/>
      <c r="AG1657" s="585">
        <f t="shared" ref="AG1657:AG1672" si="388">IF(Z1657="","",ROUND(Z1657/W1657*$AH$1583,1))</f>
        <v>0</v>
      </c>
      <c r="AH1657" s="585"/>
      <c r="AI1657" s="586"/>
    </row>
    <row r="1658" spans="1:36" s="54" customFormat="1" ht="15.75" customHeight="1">
      <c r="A1658" s="113" t="str">
        <f t="shared" si="378"/>
        <v/>
      </c>
      <c r="B1658" s="53"/>
      <c r="F1658" s="265">
        <f t="shared" si="379"/>
        <v>3</v>
      </c>
      <c r="G1658" s="266"/>
      <c r="H1658" s="231">
        <f t="shared" si="380"/>
        <v>1.5</v>
      </c>
      <c r="I1658" s="231"/>
      <c r="J1658" s="231"/>
      <c r="K1658" s="485">
        <f t="shared" si="381"/>
        <v>0</v>
      </c>
      <c r="L1658" s="485"/>
      <c r="M1658" s="485"/>
      <c r="N1658" s="485"/>
      <c r="O1658" s="479">
        <f t="shared" si="382"/>
        <v>0</v>
      </c>
      <c r="P1658" s="479"/>
      <c r="Q1658" s="479"/>
      <c r="R1658" s="479">
        <f t="shared" si="383"/>
        <v>0</v>
      </c>
      <c r="S1658" s="479"/>
      <c r="T1658" s="580"/>
      <c r="U1658" s="504">
        <f t="shared" si="384"/>
        <v>3</v>
      </c>
      <c r="V1658" s="266"/>
      <c r="W1658" s="231">
        <f t="shared" si="385"/>
        <v>1.5</v>
      </c>
      <c r="X1658" s="231"/>
      <c r="Y1658" s="231"/>
      <c r="Z1658" s="485">
        <f t="shared" si="386"/>
        <v>0</v>
      </c>
      <c r="AA1658" s="485"/>
      <c r="AB1658" s="485"/>
      <c r="AC1658" s="485"/>
      <c r="AD1658" s="479">
        <f t="shared" si="387"/>
        <v>0</v>
      </c>
      <c r="AE1658" s="479"/>
      <c r="AF1658" s="479"/>
      <c r="AG1658" s="479">
        <f t="shared" si="388"/>
        <v>0</v>
      </c>
      <c r="AH1658" s="479"/>
      <c r="AI1658" s="580"/>
    </row>
    <row r="1659" spans="1:36" s="54" customFormat="1" ht="15.75" customHeight="1">
      <c r="A1659" s="113" t="str">
        <f t="shared" si="378"/>
        <v/>
      </c>
      <c r="B1659" s="53"/>
      <c r="F1659" s="265">
        <f t="shared" si="379"/>
        <v>4</v>
      </c>
      <c r="G1659" s="266"/>
      <c r="H1659" s="231">
        <f t="shared" si="380"/>
        <v>5.0999999046325684</v>
      </c>
      <c r="I1659" s="231"/>
      <c r="J1659" s="231"/>
      <c r="K1659" s="485">
        <f t="shared" si="381"/>
        <v>0</v>
      </c>
      <c r="L1659" s="485"/>
      <c r="M1659" s="485"/>
      <c r="N1659" s="485"/>
      <c r="O1659" s="479">
        <f t="shared" si="382"/>
        <v>0</v>
      </c>
      <c r="P1659" s="479"/>
      <c r="Q1659" s="479"/>
      <c r="R1659" s="479">
        <f t="shared" si="383"/>
        <v>0</v>
      </c>
      <c r="S1659" s="479"/>
      <c r="T1659" s="580"/>
      <c r="U1659" s="504">
        <f t="shared" si="384"/>
        <v>4</v>
      </c>
      <c r="V1659" s="266"/>
      <c r="W1659" s="231">
        <f t="shared" si="385"/>
        <v>5.0999999046325684</v>
      </c>
      <c r="X1659" s="231"/>
      <c r="Y1659" s="231"/>
      <c r="Z1659" s="485">
        <f t="shared" si="386"/>
        <v>0</v>
      </c>
      <c r="AA1659" s="485"/>
      <c r="AB1659" s="485"/>
      <c r="AC1659" s="485"/>
      <c r="AD1659" s="479">
        <f t="shared" si="387"/>
        <v>0</v>
      </c>
      <c r="AE1659" s="479"/>
      <c r="AF1659" s="479"/>
      <c r="AG1659" s="479">
        <f t="shared" si="388"/>
        <v>0</v>
      </c>
      <c r="AH1659" s="479"/>
      <c r="AI1659" s="580"/>
    </row>
    <row r="1660" spans="1:36" s="54" customFormat="1" ht="15.75" customHeight="1">
      <c r="A1660" s="113" t="str">
        <f t="shared" si="378"/>
        <v/>
      </c>
      <c r="B1660" s="53"/>
      <c r="F1660" s="265">
        <f t="shared" si="379"/>
        <v>4</v>
      </c>
      <c r="G1660" s="266"/>
      <c r="H1660" s="231">
        <f t="shared" si="380"/>
        <v>1.4500002861022949</v>
      </c>
      <c r="I1660" s="231"/>
      <c r="J1660" s="231"/>
      <c r="K1660" s="485">
        <f t="shared" si="381"/>
        <v>155.10831389407642</v>
      </c>
      <c r="L1660" s="485"/>
      <c r="M1660" s="485"/>
      <c r="N1660" s="485"/>
      <c r="O1660" s="479">
        <f t="shared" si="382"/>
        <v>117.7</v>
      </c>
      <c r="P1660" s="479"/>
      <c r="Q1660" s="479"/>
      <c r="R1660" s="479">
        <f t="shared" si="383"/>
        <v>139.1</v>
      </c>
      <c r="S1660" s="479"/>
      <c r="T1660" s="580"/>
      <c r="U1660" s="504">
        <f t="shared" si="384"/>
        <v>4</v>
      </c>
      <c r="V1660" s="266"/>
      <c r="W1660" s="231">
        <f t="shared" si="385"/>
        <v>1.4500002861022949</v>
      </c>
      <c r="X1660" s="231"/>
      <c r="Y1660" s="231"/>
      <c r="Z1660" s="485">
        <f t="shared" si="386"/>
        <v>155.10831389407642</v>
      </c>
      <c r="AA1660" s="485"/>
      <c r="AB1660" s="485"/>
      <c r="AC1660" s="485"/>
      <c r="AD1660" s="479">
        <f t="shared" si="387"/>
        <v>117.7</v>
      </c>
      <c r="AE1660" s="479"/>
      <c r="AF1660" s="479"/>
      <c r="AG1660" s="479">
        <f t="shared" si="388"/>
        <v>139.1</v>
      </c>
      <c r="AH1660" s="479"/>
      <c r="AI1660" s="580"/>
    </row>
    <row r="1661" spans="1:36" s="54" customFormat="1" ht="15.75" customHeight="1">
      <c r="A1661" s="113" t="str">
        <f t="shared" si="378"/>
        <v/>
      </c>
      <c r="B1661" s="53"/>
      <c r="F1661" s="265">
        <f t="shared" si="379"/>
        <v>5</v>
      </c>
      <c r="G1661" s="266"/>
      <c r="H1661" s="231">
        <f t="shared" si="380"/>
        <v>3.4500000476837158</v>
      </c>
      <c r="I1661" s="231"/>
      <c r="J1661" s="231"/>
      <c r="K1661" s="485">
        <f t="shared" si="381"/>
        <v>604.78801010156803</v>
      </c>
      <c r="L1661" s="485"/>
      <c r="M1661" s="485"/>
      <c r="N1661" s="485"/>
      <c r="O1661" s="479">
        <f t="shared" si="382"/>
        <v>192.8</v>
      </c>
      <c r="P1661" s="479"/>
      <c r="Q1661" s="479"/>
      <c r="R1661" s="479">
        <f t="shared" si="383"/>
        <v>227.9</v>
      </c>
      <c r="S1661" s="479"/>
      <c r="T1661" s="580"/>
      <c r="U1661" s="504">
        <f t="shared" si="384"/>
        <v>5</v>
      </c>
      <c r="V1661" s="266"/>
      <c r="W1661" s="231">
        <f t="shared" si="385"/>
        <v>3.4500000476837158</v>
      </c>
      <c r="X1661" s="231"/>
      <c r="Y1661" s="231"/>
      <c r="Z1661" s="485">
        <f t="shared" si="386"/>
        <v>604.78801010156803</v>
      </c>
      <c r="AA1661" s="485"/>
      <c r="AB1661" s="485"/>
      <c r="AC1661" s="485"/>
      <c r="AD1661" s="479">
        <f t="shared" si="387"/>
        <v>192.8</v>
      </c>
      <c r="AE1661" s="479"/>
      <c r="AF1661" s="479"/>
      <c r="AG1661" s="479">
        <f t="shared" si="388"/>
        <v>227.9</v>
      </c>
      <c r="AH1661" s="479"/>
      <c r="AI1661" s="580"/>
    </row>
    <row r="1662" spans="1:36" s="54" customFormat="1" ht="15.75" customHeight="1">
      <c r="A1662" s="113" t="str">
        <f t="shared" si="378"/>
        <v/>
      </c>
      <c r="B1662" s="53"/>
      <c r="F1662" s="265">
        <f t="shared" si="379"/>
        <v>6</v>
      </c>
      <c r="G1662" s="266"/>
      <c r="H1662" s="231">
        <f t="shared" si="380"/>
        <v>2.3499999046325684</v>
      </c>
      <c r="I1662" s="231"/>
      <c r="J1662" s="231"/>
      <c r="K1662" s="485">
        <f t="shared" si="381"/>
        <v>668.87646473153347</v>
      </c>
      <c r="L1662" s="485"/>
      <c r="M1662" s="485"/>
      <c r="N1662" s="485"/>
      <c r="O1662" s="479">
        <f t="shared" si="382"/>
        <v>313.10000000000002</v>
      </c>
      <c r="P1662" s="479"/>
      <c r="Q1662" s="479"/>
      <c r="R1662" s="479">
        <f t="shared" si="383"/>
        <v>370</v>
      </c>
      <c r="S1662" s="479"/>
      <c r="T1662" s="580"/>
      <c r="U1662" s="504">
        <f t="shared" si="384"/>
        <v>6</v>
      </c>
      <c r="V1662" s="266"/>
      <c r="W1662" s="231">
        <f t="shared" si="385"/>
        <v>2.3499999046325684</v>
      </c>
      <c r="X1662" s="231"/>
      <c r="Y1662" s="231"/>
      <c r="Z1662" s="485">
        <f t="shared" si="386"/>
        <v>668.87646473153347</v>
      </c>
      <c r="AA1662" s="485"/>
      <c r="AB1662" s="485"/>
      <c r="AC1662" s="485"/>
      <c r="AD1662" s="479">
        <f t="shared" si="387"/>
        <v>313.10000000000002</v>
      </c>
      <c r="AE1662" s="479"/>
      <c r="AF1662" s="479"/>
      <c r="AG1662" s="479">
        <f t="shared" si="388"/>
        <v>370</v>
      </c>
      <c r="AH1662" s="479"/>
      <c r="AI1662" s="580"/>
    </row>
    <row r="1663" spans="1:36" s="54" customFormat="1" ht="15.75" customHeight="1">
      <c r="A1663" s="113" t="str">
        <f t="shared" si="378"/>
        <v/>
      </c>
      <c r="B1663" s="53"/>
      <c r="F1663" s="265">
        <f t="shared" si="379"/>
        <v>7</v>
      </c>
      <c r="G1663" s="266"/>
      <c r="H1663" s="231">
        <f t="shared" si="380"/>
        <v>8.6000003814697266</v>
      </c>
      <c r="I1663" s="231"/>
      <c r="J1663" s="231"/>
      <c r="K1663" s="485">
        <f t="shared" si="381"/>
        <v>8105.3094057884136</v>
      </c>
      <c r="L1663" s="485"/>
      <c r="M1663" s="485"/>
      <c r="N1663" s="485"/>
      <c r="O1663" s="479">
        <f t="shared" si="382"/>
        <v>1036.7</v>
      </c>
      <c r="P1663" s="479"/>
      <c r="Q1663" s="479"/>
      <c r="R1663" s="479">
        <f t="shared" si="383"/>
        <v>1225.2</v>
      </c>
      <c r="S1663" s="479"/>
      <c r="T1663" s="580"/>
      <c r="U1663" s="504">
        <f t="shared" si="384"/>
        <v>7</v>
      </c>
      <c r="V1663" s="266"/>
      <c r="W1663" s="231">
        <f t="shared" si="385"/>
        <v>8.6000003814697266</v>
      </c>
      <c r="X1663" s="231"/>
      <c r="Y1663" s="231"/>
      <c r="Z1663" s="485">
        <f t="shared" si="386"/>
        <v>8105.3094057884136</v>
      </c>
      <c r="AA1663" s="485"/>
      <c r="AB1663" s="485"/>
      <c r="AC1663" s="485"/>
      <c r="AD1663" s="479">
        <f t="shared" si="387"/>
        <v>1036.7</v>
      </c>
      <c r="AE1663" s="479"/>
      <c r="AF1663" s="479"/>
      <c r="AG1663" s="479">
        <f t="shared" si="388"/>
        <v>1225.2</v>
      </c>
      <c r="AH1663" s="479"/>
      <c r="AI1663" s="580"/>
    </row>
    <row r="1664" spans="1:36" s="54" customFormat="1" ht="15.75" customHeight="1">
      <c r="A1664" s="113" t="str">
        <f t="shared" si="378"/>
        <v/>
      </c>
      <c r="B1664" s="53"/>
      <c r="F1664" s="265">
        <f t="shared" si="379"/>
        <v>8</v>
      </c>
      <c r="G1664" s="266"/>
      <c r="H1664" s="231">
        <f t="shared" si="380"/>
        <v>2.2000000476837158</v>
      </c>
      <c r="I1664" s="231"/>
      <c r="J1664" s="231"/>
      <c r="K1664" s="485">
        <f t="shared" si="381"/>
        <v>614.7782797059466</v>
      </c>
      <c r="L1664" s="485"/>
      <c r="M1664" s="485"/>
      <c r="N1664" s="485"/>
      <c r="O1664" s="479">
        <f t="shared" si="382"/>
        <v>307.39999999999998</v>
      </c>
      <c r="P1664" s="479"/>
      <c r="Q1664" s="479"/>
      <c r="R1664" s="479">
        <f t="shared" si="383"/>
        <v>363.3</v>
      </c>
      <c r="S1664" s="479"/>
      <c r="T1664" s="580"/>
      <c r="U1664" s="504">
        <f t="shared" si="384"/>
        <v>8</v>
      </c>
      <c r="V1664" s="266"/>
      <c r="W1664" s="231">
        <f t="shared" si="385"/>
        <v>2.2000000476837158</v>
      </c>
      <c r="X1664" s="231"/>
      <c r="Y1664" s="231"/>
      <c r="Z1664" s="485">
        <f t="shared" si="386"/>
        <v>614.7782797059466</v>
      </c>
      <c r="AA1664" s="485"/>
      <c r="AB1664" s="485"/>
      <c r="AC1664" s="485"/>
      <c r="AD1664" s="479">
        <f t="shared" si="387"/>
        <v>307.39999999999998</v>
      </c>
      <c r="AE1664" s="479"/>
      <c r="AF1664" s="479"/>
      <c r="AG1664" s="479">
        <f t="shared" si="388"/>
        <v>363.3</v>
      </c>
      <c r="AH1664" s="479"/>
      <c r="AI1664" s="580"/>
    </row>
    <row r="1665" spans="1:36" s="54" customFormat="1" ht="15.75" customHeight="1">
      <c r="A1665" s="113" t="str">
        <f t="shared" si="378"/>
        <v/>
      </c>
      <c r="B1665" s="53"/>
      <c r="F1665" s="265">
        <f t="shared" si="379"/>
        <v>9</v>
      </c>
      <c r="G1665" s="266"/>
      <c r="H1665" s="231">
        <f t="shared" si="380"/>
        <v>1.5</v>
      </c>
      <c r="I1665" s="231"/>
      <c r="J1665" s="231"/>
      <c r="K1665" s="485">
        <f t="shared" si="381"/>
        <v>1039.081770174824</v>
      </c>
      <c r="L1665" s="485"/>
      <c r="M1665" s="485"/>
      <c r="N1665" s="485"/>
      <c r="O1665" s="479">
        <f t="shared" si="382"/>
        <v>762</v>
      </c>
      <c r="P1665" s="479"/>
      <c r="Q1665" s="479"/>
      <c r="R1665" s="479">
        <f t="shared" si="383"/>
        <v>900.5</v>
      </c>
      <c r="S1665" s="479"/>
      <c r="T1665" s="580"/>
      <c r="U1665" s="504">
        <f t="shared" si="384"/>
        <v>9</v>
      </c>
      <c r="V1665" s="266"/>
      <c r="W1665" s="231">
        <f t="shared" si="385"/>
        <v>1.5</v>
      </c>
      <c r="X1665" s="231"/>
      <c r="Y1665" s="231"/>
      <c r="Z1665" s="485">
        <f t="shared" si="386"/>
        <v>1039.081770174824</v>
      </c>
      <c r="AA1665" s="485"/>
      <c r="AB1665" s="485"/>
      <c r="AC1665" s="485"/>
      <c r="AD1665" s="479">
        <f t="shared" si="387"/>
        <v>762</v>
      </c>
      <c r="AE1665" s="479"/>
      <c r="AF1665" s="479"/>
      <c r="AG1665" s="479">
        <f t="shared" si="388"/>
        <v>900.5</v>
      </c>
      <c r="AH1665" s="479"/>
      <c r="AI1665" s="580"/>
    </row>
    <row r="1666" spans="1:36" s="54" customFormat="1" ht="15.75" customHeight="1">
      <c r="A1666" s="113" t="str">
        <f t="shared" si="378"/>
        <v/>
      </c>
      <c r="B1666" s="53"/>
      <c r="F1666" s="265">
        <f t="shared" si="379"/>
        <v>10</v>
      </c>
      <c r="G1666" s="266"/>
      <c r="H1666" s="231">
        <f t="shared" si="380"/>
        <v>3.8499999046325684</v>
      </c>
      <c r="I1666" s="231"/>
      <c r="J1666" s="231"/>
      <c r="K1666" s="485">
        <f t="shared" si="381"/>
        <v>1090.3760972168645</v>
      </c>
      <c r="L1666" s="485"/>
      <c r="M1666" s="485"/>
      <c r="N1666" s="485"/>
      <c r="O1666" s="479">
        <f t="shared" si="382"/>
        <v>311.5</v>
      </c>
      <c r="P1666" s="479"/>
      <c r="Q1666" s="479"/>
      <c r="R1666" s="479">
        <f t="shared" si="383"/>
        <v>368.2</v>
      </c>
      <c r="S1666" s="479"/>
      <c r="T1666" s="580"/>
      <c r="U1666" s="504">
        <f t="shared" si="384"/>
        <v>10</v>
      </c>
      <c r="V1666" s="266"/>
      <c r="W1666" s="231">
        <f t="shared" si="385"/>
        <v>3.8499999046325684</v>
      </c>
      <c r="X1666" s="231"/>
      <c r="Y1666" s="231"/>
      <c r="Z1666" s="485">
        <f t="shared" si="386"/>
        <v>1090.3760972168645</v>
      </c>
      <c r="AA1666" s="485"/>
      <c r="AB1666" s="485"/>
      <c r="AC1666" s="485"/>
      <c r="AD1666" s="479">
        <f t="shared" si="387"/>
        <v>311.5</v>
      </c>
      <c r="AE1666" s="479"/>
      <c r="AF1666" s="479"/>
      <c r="AG1666" s="479">
        <f t="shared" si="388"/>
        <v>368.2</v>
      </c>
      <c r="AH1666" s="479"/>
      <c r="AI1666" s="580"/>
    </row>
    <row r="1667" spans="1:36" s="54" customFormat="1" ht="15.75" customHeight="1">
      <c r="A1667" s="113" t="str">
        <f t="shared" si="378"/>
        <v/>
      </c>
      <c r="B1667" s="53"/>
      <c r="F1667" s="265">
        <f t="shared" si="379"/>
        <v>11</v>
      </c>
      <c r="G1667" s="266"/>
      <c r="H1667" s="231">
        <f t="shared" si="380"/>
        <v>2.4000000953674316</v>
      </c>
      <c r="I1667" s="231"/>
      <c r="J1667" s="231"/>
      <c r="K1667" s="485">
        <f t="shared" si="381"/>
        <v>2216.7078644570111</v>
      </c>
      <c r="L1667" s="485"/>
      <c r="M1667" s="485"/>
      <c r="N1667" s="485"/>
      <c r="O1667" s="479">
        <f t="shared" si="382"/>
        <v>1016</v>
      </c>
      <c r="P1667" s="479"/>
      <c r="Q1667" s="479"/>
      <c r="R1667" s="479">
        <f t="shared" si="383"/>
        <v>1200.7</v>
      </c>
      <c r="S1667" s="479"/>
      <c r="T1667" s="580"/>
      <c r="U1667" s="504">
        <f t="shared" si="384"/>
        <v>11</v>
      </c>
      <c r="V1667" s="266"/>
      <c r="W1667" s="231">
        <f t="shared" si="385"/>
        <v>2.4000000953674316</v>
      </c>
      <c r="X1667" s="231"/>
      <c r="Y1667" s="231"/>
      <c r="Z1667" s="485">
        <f t="shared" si="386"/>
        <v>2216.7078644570111</v>
      </c>
      <c r="AA1667" s="485"/>
      <c r="AB1667" s="485"/>
      <c r="AC1667" s="485"/>
      <c r="AD1667" s="479">
        <f t="shared" si="387"/>
        <v>1016</v>
      </c>
      <c r="AE1667" s="479"/>
      <c r="AF1667" s="479"/>
      <c r="AG1667" s="479">
        <f t="shared" si="388"/>
        <v>1200.7</v>
      </c>
      <c r="AH1667" s="479"/>
      <c r="AI1667" s="580"/>
    </row>
    <row r="1668" spans="1:36" s="54" customFormat="1" ht="15.75" customHeight="1">
      <c r="A1668" s="113" t="str">
        <f t="shared" si="378"/>
        <v/>
      </c>
      <c r="B1668" s="53"/>
      <c r="F1668" s="265">
        <f t="shared" si="379"/>
        <v>12</v>
      </c>
      <c r="G1668" s="266"/>
      <c r="H1668" s="231">
        <f t="shared" si="380"/>
        <v>0.76999998092651367</v>
      </c>
      <c r="I1668" s="231"/>
      <c r="J1668" s="231"/>
      <c r="K1668" s="485">
        <f t="shared" si="381"/>
        <v>218.0752194433729</v>
      </c>
      <c r="L1668" s="485"/>
      <c r="M1668" s="485"/>
      <c r="N1668" s="485"/>
      <c r="O1668" s="479">
        <f t="shared" si="382"/>
        <v>311.5</v>
      </c>
      <c r="P1668" s="479"/>
      <c r="Q1668" s="479"/>
      <c r="R1668" s="479">
        <f t="shared" si="383"/>
        <v>368.2</v>
      </c>
      <c r="S1668" s="479"/>
      <c r="T1668" s="580"/>
      <c r="U1668" s="504">
        <f t="shared" si="384"/>
        <v>12</v>
      </c>
      <c r="V1668" s="266"/>
      <c r="W1668" s="231">
        <f t="shared" si="385"/>
        <v>2.2699999809265137</v>
      </c>
      <c r="X1668" s="231"/>
      <c r="Y1668" s="231"/>
      <c r="Z1668" s="485">
        <f t="shared" si="386"/>
        <v>642.89708602505266</v>
      </c>
      <c r="AA1668" s="485"/>
      <c r="AB1668" s="485"/>
      <c r="AC1668" s="485"/>
      <c r="AD1668" s="479">
        <f t="shared" si="387"/>
        <v>311.5</v>
      </c>
      <c r="AE1668" s="479"/>
      <c r="AF1668" s="479"/>
      <c r="AG1668" s="479">
        <f t="shared" si="388"/>
        <v>368.2</v>
      </c>
      <c r="AH1668" s="479"/>
      <c r="AI1668" s="580"/>
    </row>
    <row r="1669" spans="1:36" s="54" customFormat="1" ht="15.75" customHeight="1">
      <c r="A1669" s="113" t="str">
        <f t="shared" si="378"/>
        <v/>
      </c>
      <c r="B1669" s="53"/>
      <c r="F1669" s="265">
        <f t="shared" si="379"/>
        <v>12</v>
      </c>
      <c r="G1669" s="266"/>
      <c r="H1669" s="231">
        <f t="shared" si="380"/>
        <v>1.5</v>
      </c>
      <c r="I1669" s="231"/>
      <c r="J1669" s="231"/>
      <c r="K1669" s="485">
        <f t="shared" si="381"/>
        <v>0</v>
      </c>
      <c r="L1669" s="485"/>
      <c r="M1669" s="485"/>
      <c r="N1669" s="485"/>
      <c r="O1669" s="479">
        <f t="shared" si="382"/>
        <v>0</v>
      </c>
      <c r="P1669" s="479"/>
      <c r="Q1669" s="479"/>
      <c r="R1669" s="479">
        <f t="shared" si="383"/>
        <v>0</v>
      </c>
      <c r="S1669" s="479"/>
      <c r="T1669" s="580"/>
      <c r="U1669" s="504" t="str">
        <f t="shared" si="384"/>
        <v/>
      </c>
      <c r="V1669" s="266"/>
      <c r="W1669" s="231" t="str">
        <f t="shared" si="385"/>
        <v/>
      </c>
      <c r="X1669" s="231"/>
      <c r="Y1669" s="231"/>
      <c r="Z1669" s="485" t="str">
        <f t="shared" si="386"/>
        <v/>
      </c>
      <c r="AA1669" s="485"/>
      <c r="AB1669" s="485"/>
      <c r="AC1669" s="485"/>
      <c r="AD1669" s="479" t="str">
        <f t="shared" si="387"/>
        <v/>
      </c>
      <c r="AE1669" s="479"/>
      <c r="AF1669" s="479"/>
      <c r="AG1669" s="479" t="str">
        <f t="shared" si="388"/>
        <v/>
      </c>
      <c r="AH1669" s="479"/>
      <c r="AI1669" s="580"/>
    </row>
    <row r="1670" spans="1:36" s="54" customFormat="1" ht="15.75" hidden="1" customHeight="1">
      <c r="A1670" s="113" t="str">
        <f t="shared" si="378"/>
        <v>×</v>
      </c>
      <c r="B1670" s="53"/>
      <c r="F1670" s="265" t="str">
        <f t="shared" si="379"/>
        <v/>
      </c>
      <c r="G1670" s="266"/>
      <c r="H1670" s="231" t="str">
        <f t="shared" si="380"/>
        <v/>
      </c>
      <c r="I1670" s="231"/>
      <c r="J1670" s="231"/>
      <c r="K1670" s="485" t="str">
        <f t="shared" si="381"/>
        <v/>
      </c>
      <c r="L1670" s="485"/>
      <c r="M1670" s="485"/>
      <c r="N1670" s="485"/>
      <c r="O1670" s="479" t="str">
        <f t="shared" si="382"/>
        <v/>
      </c>
      <c r="P1670" s="479"/>
      <c r="Q1670" s="479"/>
      <c r="R1670" s="479" t="str">
        <f t="shared" si="383"/>
        <v/>
      </c>
      <c r="S1670" s="479"/>
      <c r="T1670" s="580"/>
      <c r="U1670" s="504" t="str">
        <f t="shared" si="384"/>
        <v/>
      </c>
      <c r="V1670" s="266"/>
      <c r="W1670" s="231" t="str">
        <f t="shared" si="385"/>
        <v/>
      </c>
      <c r="X1670" s="231"/>
      <c r="Y1670" s="231"/>
      <c r="Z1670" s="485" t="str">
        <f t="shared" si="386"/>
        <v/>
      </c>
      <c r="AA1670" s="485"/>
      <c r="AB1670" s="485"/>
      <c r="AC1670" s="485"/>
      <c r="AD1670" s="479" t="str">
        <f t="shared" si="387"/>
        <v/>
      </c>
      <c r="AE1670" s="479"/>
      <c r="AF1670" s="479"/>
      <c r="AG1670" s="479" t="str">
        <f t="shared" si="388"/>
        <v/>
      </c>
      <c r="AH1670" s="479"/>
      <c r="AI1670" s="580"/>
    </row>
    <row r="1671" spans="1:36" s="54" customFormat="1" ht="15.75" hidden="1" customHeight="1">
      <c r="A1671" s="113" t="str">
        <f t="shared" si="378"/>
        <v>×</v>
      </c>
      <c r="B1671" s="53"/>
      <c r="F1671" s="265" t="str">
        <f t="shared" si="379"/>
        <v/>
      </c>
      <c r="G1671" s="266"/>
      <c r="H1671" s="231" t="str">
        <f t="shared" si="380"/>
        <v/>
      </c>
      <c r="I1671" s="231"/>
      <c r="J1671" s="231"/>
      <c r="K1671" s="485" t="str">
        <f t="shared" si="381"/>
        <v/>
      </c>
      <c r="L1671" s="485"/>
      <c r="M1671" s="485"/>
      <c r="N1671" s="485"/>
      <c r="O1671" s="479" t="str">
        <f t="shared" si="382"/>
        <v/>
      </c>
      <c r="P1671" s="479"/>
      <c r="Q1671" s="479"/>
      <c r="R1671" s="479" t="str">
        <f t="shared" si="383"/>
        <v/>
      </c>
      <c r="S1671" s="479"/>
      <c r="T1671" s="580"/>
      <c r="U1671" s="504" t="str">
        <f t="shared" si="384"/>
        <v/>
      </c>
      <c r="V1671" s="266"/>
      <c r="W1671" s="231" t="str">
        <f t="shared" si="385"/>
        <v/>
      </c>
      <c r="X1671" s="231"/>
      <c r="Y1671" s="231"/>
      <c r="Z1671" s="485" t="str">
        <f t="shared" si="386"/>
        <v/>
      </c>
      <c r="AA1671" s="485"/>
      <c r="AB1671" s="485"/>
      <c r="AC1671" s="485"/>
      <c r="AD1671" s="479" t="str">
        <f t="shared" si="387"/>
        <v/>
      </c>
      <c r="AE1671" s="479"/>
      <c r="AF1671" s="479"/>
      <c r="AG1671" s="479" t="str">
        <f t="shared" si="388"/>
        <v/>
      </c>
      <c r="AH1671" s="479"/>
      <c r="AI1671" s="580"/>
    </row>
    <row r="1672" spans="1:36" s="54" customFormat="1" ht="15.75" hidden="1" customHeight="1">
      <c r="A1672" s="113" t="str">
        <f t="shared" si="378"/>
        <v>×</v>
      </c>
      <c r="B1672" s="53"/>
      <c r="F1672" s="269" t="str">
        <f t="shared" si="379"/>
        <v/>
      </c>
      <c r="G1672" s="270"/>
      <c r="H1672" s="252" t="str">
        <f t="shared" si="380"/>
        <v/>
      </c>
      <c r="I1672" s="252"/>
      <c r="J1672" s="252"/>
      <c r="K1672" s="582" t="str">
        <f t="shared" si="381"/>
        <v/>
      </c>
      <c r="L1672" s="582"/>
      <c r="M1672" s="582"/>
      <c r="N1672" s="582"/>
      <c r="O1672" s="480" t="str">
        <f t="shared" si="382"/>
        <v/>
      </c>
      <c r="P1672" s="480"/>
      <c r="Q1672" s="480"/>
      <c r="R1672" s="480" t="str">
        <f t="shared" si="383"/>
        <v/>
      </c>
      <c r="S1672" s="480"/>
      <c r="T1672" s="583"/>
      <c r="U1672" s="509" t="str">
        <f t="shared" si="384"/>
        <v/>
      </c>
      <c r="V1672" s="270"/>
      <c r="W1672" s="252" t="str">
        <f t="shared" si="385"/>
        <v/>
      </c>
      <c r="X1672" s="252"/>
      <c r="Y1672" s="252"/>
      <c r="Z1672" s="582" t="str">
        <f t="shared" si="386"/>
        <v/>
      </c>
      <c r="AA1672" s="582"/>
      <c r="AB1672" s="582"/>
      <c r="AC1672" s="582"/>
      <c r="AD1672" s="480" t="str">
        <f t="shared" si="387"/>
        <v/>
      </c>
      <c r="AE1672" s="480"/>
      <c r="AF1672" s="480"/>
      <c r="AG1672" s="480" t="str">
        <f t="shared" si="388"/>
        <v/>
      </c>
      <c r="AH1672" s="480"/>
      <c r="AI1672" s="583"/>
    </row>
    <row r="1673" spans="1:36" s="85" customFormat="1" ht="15.75" customHeight="1">
      <c r="B1673" s="165" t="s">
        <v>588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
      </c>
      <c r="B1674" s="53"/>
    </row>
    <row r="1675" spans="1:36" s="54" customFormat="1" ht="15.75" customHeight="1">
      <c r="A1675" s="123" t="str">
        <f>IF(液状化L1の有無="","","×")</f>
        <v/>
      </c>
      <c r="B1675" s="53"/>
      <c r="F1675" s="87" t="s">
        <v>521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
      </c>
      <c r="B1676" s="53"/>
      <c r="F1676" s="470" t="s">
        <v>428</v>
      </c>
      <c r="G1676" s="471"/>
      <c r="H1676" s="471"/>
      <c r="I1676" s="471"/>
      <c r="J1676" s="471"/>
      <c r="K1676" s="471"/>
      <c r="L1676" s="471"/>
      <c r="M1676" s="471"/>
      <c r="N1676" s="471"/>
      <c r="O1676" s="471"/>
      <c r="P1676" s="471"/>
      <c r="Q1676" s="471"/>
      <c r="R1676" s="471"/>
      <c r="S1676" s="471"/>
      <c r="T1676" s="472"/>
      <c r="U1676" s="473" t="s">
        <v>429</v>
      </c>
      <c r="V1676" s="226"/>
      <c r="W1676" s="226"/>
      <c r="X1676" s="226"/>
      <c r="Y1676" s="226"/>
      <c r="Z1676" s="226"/>
      <c r="AA1676" s="226"/>
      <c r="AB1676" s="226"/>
      <c r="AC1676" s="226"/>
      <c r="AD1676" s="226"/>
      <c r="AE1676" s="226"/>
      <c r="AF1676" s="226"/>
      <c r="AG1676" s="226"/>
      <c r="AH1676" s="226"/>
      <c r="AI1676" s="344"/>
    </row>
    <row r="1677" spans="1:36" s="54" customFormat="1" ht="15.75" customHeight="1">
      <c r="A1677" s="123" t="str">
        <f>IF(液状化L1の有無="","","×")</f>
        <v/>
      </c>
      <c r="B1677" s="53"/>
      <c r="F1677" s="474" t="s">
        <v>77</v>
      </c>
      <c r="G1677" s="475"/>
      <c r="H1677" s="478" t="s">
        <v>186</v>
      </c>
      <c r="I1677" s="479"/>
      <c r="J1677" s="479"/>
      <c r="K1677" s="475" t="s">
        <v>233</v>
      </c>
      <c r="L1677" s="475"/>
      <c r="M1677" s="475"/>
      <c r="N1677" s="475"/>
      <c r="O1677" s="475" t="s">
        <v>525</v>
      </c>
      <c r="P1677" s="475"/>
      <c r="Q1677" s="475"/>
      <c r="R1677" s="475" t="s">
        <v>526</v>
      </c>
      <c r="S1677" s="475"/>
      <c r="T1677" s="481"/>
      <c r="U1677" s="483" t="s">
        <v>77</v>
      </c>
      <c r="V1677" s="475"/>
      <c r="W1677" s="478" t="s">
        <v>186</v>
      </c>
      <c r="X1677" s="479"/>
      <c r="Y1677" s="479"/>
      <c r="Z1677" s="475" t="s">
        <v>233</v>
      </c>
      <c r="AA1677" s="475"/>
      <c r="AB1677" s="475"/>
      <c r="AC1677" s="475"/>
      <c r="AD1677" s="475" t="s">
        <v>525</v>
      </c>
      <c r="AE1677" s="475"/>
      <c r="AF1677" s="475"/>
      <c r="AG1677" s="475" t="s">
        <v>526</v>
      </c>
      <c r="AH1677" s="475"/>
      <c r="AI1677" s="481"/>
    </row>
    <row r="1678" spans="1:36" s="54" customFormat="1" ht="15.75" customHeight="1">
      <c r="A1678" s="123" t="str">
        <f>IF(液状化L1の有無="","","×")</f>
        <v/>
      </c>
      <c r="B1678" s="53"/>
      <c r="F1678" s="476"/>
      <c r="G1678" s="477"/>
      <c r="H1678" s="480"/>
      <c r="I1678" s="480"/>
      <c r="J1678" s="480"/>
      <c r="K1678" s="477"/>
      <c r="L1678" s="477"/>
      <c r="M1678" s="477"/>
      <c r="N1678" s="477"/>
      <c r="O1678" s="477"/>
      <c r="P1678" s="477"/>
      <c r="Q1678" s="477"/>
      <c r="R1678" s="477"/>
      <c r="S1678" s="477"/>
      <c r="T1678" s="482"/>
      <c r="U1678" s="484"/>
      <c r="V1678" s="477"/>
      <c r="W1678" s="480"/>
      <c r="X1678" s="480"/>
      <c r="Y1678" s="480"/>
      <c r="Z1678" s="477"/>
      <c r="AA1678" s="477"/>
      <c r="AB1678" s="477"/>
      <c r="AC1678" s="477"/>
      <c r="AD1678" s="477"/>
      <c r="AE1678" s="477"/>
      <c r="AF1678" s="477"/>
      <c r="AG1678" s="477"/>
      <c r="AH1678" s="477"/>
      <c r="AI1678" s="482"/>
    </row>
    <row r="1679" spans="1:36" s="54" customFormat="1" ht="15.75" customHeight="1">
      <c r="A1679" s="123" t="str">
        <f t="shared" ref="A1679:A1694" si="389">IF(液状化L1の有無="",IF(LEN(F1679)+LEN(U1679)=0,"×",""),"×")</f>
        <v/>
      </c>
      <c r="B1679" s="53"/>
      <c r="F1679" s="304">
        <f t="shared" ref="F1679:F1694" si="390">IF(F989="","",F989)</f>
        <v>2</v>
      </c>
      <c r="G1679" s="226"/>
      <c r="H1679" s="225">
        <f t="shared" ref="H1679:H1694" si="391">IF(H989="","",H989)</f>
        <v>0.33000001311302185</v>
      </c>
      <c r="I1679" s="225"/>
      <c r="J1679" s="225"/>
      <c r="K1679" s="584">
        <f t="shared" ref="K1679:K1694" si="392">IF(Q989="","",Q989)</f>
        <v>0</v>
      </c>
      <c r="L1679" s="584"/>
      <c r="M1679" s="584"/>
      <c r="N1679" s="584"/>
      <c r="O1679" s="585">
        <f t="shared" ref="O1679:O1694" si="393">IF(K1679="","",ROUND(K1679/H1679*$AH$1582,1))</f>
        <v>0</v>
      </c>
      <c r="P1679" s="585"/>
      <c r="Q1679" s="585"/>
      <c r="R1679" s="585">
        <f t="shared" ref="R1679:R1694" si="394">IF(K1679="","",ROUND(K1679/H1679*$AH$1583,1))</f>
        <v>0</v>
      </c>
      <c r="S1679" s="585"/>
      <c r="T1679" s="586"/>
      <c r="U1679" s="473">
        <f t="shared" ref="U1679:U1694" si="395">IF(U989="","",U989)</f>
        <v>2</v>
      </c>
      <c r="V1679" s="226"/>
      <c r="W1679" s="225">
        <f t="shared" ref="W1679:W1694" si="396">IF(W989="","",W989)</f>
        <v>0.33000001311302185</v>
      </c>
      <c r="X1679" s="225"/>
      <c r="Y1679" s="225"/>
      <c r="Z1679" s="584">
        <f t="shared" ref="Z1679:Z1694" si="397">IF(AF989="","",AF989)</f>
        <v>0</v>
      </c>
      <c r="AA1679" s="584"/>
      <c r="AB1679" s="584"/>
      <c r="AC1679" s="584"/>
      <c r="AD1679" s="585">
        <f t="shared" ref="AD1679:AD1694" si="398">IF(Z1679="","",ROUND(Z1679/W1679*$AH$1582,1))</f>
        <v>0</v>
      </c>
      <c r="AE1679" s="585"/>
      <c r="AF1679" s="585"/>
      <c r="AG1679" s="585">
        <f t="shared" ref="AG1679:AG1694" si="399">IF(Z1679="","",ROUND(Z1679/W1679*$AH$1583,1))</f>
        <v>0</v>
      </c>
      <c r="AH1679" s="585"/>
      <c r="AI1679" s="586"/>
    </row>
    <row r="1680" spans="1:36" s="54" customFormat="1" ht="15.75" customHeight="1">
      <c r="A1680" s="123" t="str">
        <f t="shared" si="389"/>
        <v/>
      </c>
      <c r="B1680" s="53"/>
      <c r="F1680" s="265">
        <f t="shared" si="390"/>
        <v>3</v>
      </c>
      <c r="G1680" s="266"/>
      <c r="H1680" s="231">
        <f t="shared" si="391"/>
        <v>1.5</v>
      </c>
      <c r="I1680" s="231"/>
      <c r="J1680" s="231"/>
      <c r="K1680" s="485">
        <f t="shared" si="392"/>
        <v>0</v>
      </c>
      <c r="L1680" s="485"/>
      <c r="M1680" s="485"/>
      <c r="N1680" s="485"/>
      <c r="O1680" s="479">
        <f t="shared" si="393"/>
        <v>0</v>
      </c>
      <c r="P1680" s="479"/>
      <c r="Q1680" s="479"/>
      <c r="R1680" s="479">
        <f t="shared" si="394"/>
        <v>0</v>
      </c>
      <c r="S1680" s="479"/>
      <c r="T1680" s="580"/>
      <c r="U1680" s="504">
        <f t="shared" si="395"/>
        <v>3</v>
      </c>
      <c r="V1680" s="266"/>
      <c r="W1680" s="231">
        <f t="shared" si="396"/>
        <v>1.5</v>
      </c>
      <c r="X1680" s="231"/>
      <c r="Y1680" s="231"/>
      <c r="Z1680" s="485">
        <f t="shared" si="397"/>
        <v>0</v>
      </c>
      <c r="AA1680" s="485"/>
      <c r="AB1680" s="485"/>
      <c r="AC1680" s="485"/>
      <c r="AD1680" s="479">
        <f t="shared" si="398"/>
        <v>0</v>
      </c>
      <c r="AE1680" s="479"/>
      <c r="AF1680" s="479"/>
      <c r="AG1680" s="479">
        <f t="shared" si="399"/>
        <v>0</v>
      </c>
      <c r="AH1680" s="479"/>
      <c r="AI1680" s="580"/>
    </row>
    <row r="1681" spans="1:35" s="54" customFormat="1" ht="15.75" customHeight="1">
      <c r="A1681" s="123" t="str">
        <f t="shared" si="389"/>
        <v/>
      </c>
      <c r="B1681" s="53"/>
      <c r="F1681" s="265">
        <f t="shared" si="390"/>
        <v>4</v>
      </c>
      <c r="G1681" s="266"/>
      <c r="H1681" s="231">
        <f t="shared" si="391"/>
        <v>5.0999999046325684</v>
      </c>
      <c r="I1681" s="231"/>
      <c r="J1681" s="231"/>
      <c r="K1681" s="485">
        <f t="shared" si="392"/>
        <v>0</v>
      </c>
      <c r="L1681" s="485"/>
      <c r="M1681" s="485"/>
      <c r="N1681" s="485"/>
      <c r="O1681" s="479">
        <f t="shared" si="393"/>
        <v>0</v>
      </c>
      <c r="P1681" s="479"/>
      <c r="Q1681" s="479"/>
      <c r="R1681" s="479">
        <f t="shared" si="394"/>
        <v>0</v>
      </c>
      <c r="S1681" s="479"/>
      <c r="T1681" s="580"/>
      <c r="U1681" s="504">
        <f t="shared" si="395"/>
        <v>4</v>
      </c>
      <c r="V1681" s="266"/>
      <c r="W1681" s="231">
        <f t="shared" si="396"/>
        <v>5.0999999046325684</v>
      </c>
      <c r="X1681" s="231"/>
      <c r="Y1681" s="231"/>
      <c r="Z1681" s="485">
        <f t="shared" si="397"/>
        <v>0</v>
      </c>
      <c r="AA1681" s="485"/>
      <c r="AB1681" s="485"/>
      <c r="AC1681" s="485"/>
      <c r="AD1681" s="479">
        <f t="shared" si="398"/>
        <v>0</v>
      </c>
      <c r="AE1681" s="479"/>
      <c r="AF1681" s="479"/>
      <c r="AG1681" s="479">
        <f t="shared" si="399"/>
        <v>0</v>
      </c>
      <c r="AH1681" s="479"/>
      <c r="AI1681" s="580"/>
    </row>
    <row r="1682" spans="1:35" s="54" customFormat="1" ht="15.75" customHeight="1">
      <c r="A1682" s="123" t="str">
        <f t="shared" si="389"/>
        <v/>
      </c>
      <c r="B1682" s="53"/>
      <c r="F1682" s="265">
        <f t="shared" si="390"/>
        <v>4</v>
      </c>
      <c r="G1682" s="266"/>
      <c r="H1682" s="231">
        <f t="shared" si="391"/>
        <v>1.4500002861022949</v>
      </c>
      <c r="I1682" s="231"/>
      <c r="J1682" s="231"/>
      <c r="K1682" s="485">
        <f t="shared" si="392"/>
        <v>155.10831389407642</v>
      </c>
      <c r="L1682" s="485"/>
      <c r="M1682" s="485"/>
      <c r="N1682" s="485"/>
      <c r="O1682" s="479">
        <f t="shared" si="393"/>
        <v>117.7</v>
      </c>
      <c r="P1682" s="479"/>
      <c r="Q1682" s="479"/>
      <c r="R1682" s="479">
        <f t="shared" si="394"/>
        <v>139.1</v>
      </c>
      <c r="S1682" s="479"/>
      <c r="T1682" s="580"/>
      <c r="U1682" s="504">
        <f t="shared" si="395"/>
        <v>4</v>
      </c>
      <c r="V1682" s="266"/>
      <c r="W1682" s="231">
        <f t="shared" si="396"/>
        <v>1.4500002861022949</v>
      </c>
      <c r="X1682" s="231"/>
      <c r="Y1682" s="231"/>
      <c r="Z1682" s="485">
        <f t="shared" si="397"/>
        <v>155.10831389407642</v>
      </c>
      <c r="AA1682" s="485"/>
      <c r="AB1682" s="485"/>
      <c r="AC1682" s="485"/>
      <c r="AD1682" s="479">
        <f t="shared" si="398"/>
        <v>117.7</v>
      </c>
      <c r="AE1682" s="479"/>
      <c r="AF1682" s="479"/>
      <c r="AG1682" s="479">
        <f t="shared" si="399"/>
        <v>139.1</v>
      </c>
      <c r="AH1682" s="479"/>
      <c r="AI1682" s="580"/>
    </row>
    <row r="1683" spans="1:35" s="54" customFormat="1" ht="15.75" customHeight="1">
      <c r="A1683" s="123" t="str">
        <f t="shared" si="389"/>
        <v/>
      </c>
      <c r="B1683" s="53"/>
      <c r="F1683" s="265">
        <f t="shared" si="390"/>
        <v>5</v>
      </c>
      <c r="G1683" s="266"/>
      <c r="H1683" s="231">
        <f t="shared" si="391"/>
        <v>3.4500000476837158</v>
      </c>
      <c r="I1683" s="231"/>
      <c r="J1683" s="231"/>
      <c r="K1683" s="485">
        <f t="shared" si="392"/>
        <v>604.78801010156803</v>
      </c>
      <c r="L1683" s="485"/>
      <c r="M1683" s="485"/>
      <c r="N1683" s="485"/>
      <c r="O1683" s="479">
        <f t="shared" si="393"/>
        <v>192.8</v>
      </c>
      <c r="P1683" s="479"/>
      <c r="Q1683" s="479"/>
      <c r="R1683" s="479">
        <f t="shared" si="394"/>
        <v>227.9</v>
      </c>
      <c r="S1683" s="479"/>
      <c r="T1683" s="580"/>
      <c r="U1683" s="504">
        <f t="shared" si="395"/>
        <v>5</v>
      </c>
      <c r="V1683" s="266"/>
      <c r="W1683" s="231">
        <f t="shared" si="396"/>
        <v>3.4500000476837158</v>
      </c>
      <c r="X1683" s="231"/>
      <c r="Y1683" s="231"/>
      <c r="Z1683" s="485">
        <f t="shared" si="397"/>
        <v>604.78801010156803</v>
      </c>
      <c r="AA1683" s="485"/>
      <c r="AB1683" s="485"/>
      <c r="AC1683" s="485"/>
      <c r="AD1683" s="479">
        <f t="shared" si="398"/>
        <v>192.8</v>
      </c>
      <c r="AE1683" s="479"/>
      <c r="AF1683" s="479"/>
      <c r="AG1683" s="479">
        <f t="shared" si="399"/>
        <v>227.9</v>
      </c>
      <c r="AH1683" s="479"/>
      <c r="AI1683" s="580"/>
    </row>
    <row r="1684" spans="1:35" s="54" customFormat="1" ht="15.75" customHeight="1">
      <c r="A1684" s="123" t="str">
        <f t="shared" si="389"/>
        <v/>
      </c>
      <c r="B1684" s="53"/>
      <c r="F1684" s="265">
        <f t="shared" si="390"/>
        <v>6</v>
      </c>
      <c r="G1684" s="266"/>
      <c r="H1684" s="231">
        <f t="shared" si="391"/>
        <v>2.3499999046325684</v>
      </c>
      <c r="I1684" s="231"/>
      <c r="J1684" s="231"/>
      <c r="K1684" s="485">
        <f t="shared" si="392"/>
        <v>668.87646473153347</v>
      </c>
      <c r="L1684" s="485"/>
      <c r="M1684" s="485"/>
      <c r="N1684" s="485"/>
      <c r="O1684" s="479">
        <f t="shared" si="393"/>
        <v>313.10000000000002</v>
      </c>
      <c r="P1684" s="479"/>
      <c r="Q1684" s="479"/>
      <c r="R1684" s="479">
        <f t="shared" si="394"/>
        <v>370</v>
      </c>
      <c r="S1684" s="479"/>
      <c r="T1684" s="580"/>
      <c r="U1684" s="504">
        <f t="shared" si="395"/>
        <v>6</v>
      </c>
      <c r="V1684" s="266"/>
      <c r="W1684" s="231">
        <f t="shared" si="396"/>
        <v>2.3499999046325684</v>
      </c>
      <c r="X1684" s="231"/>
      <c r="Y1684" s="231"/>
      <c r="Z1684" s="485">
        <f t="shared" si="397"/>
        <v>668.87646473153347</v>
      </c>
      <c r="AA1684" s="485"/>
      <c r="AB1684" s="485"/>
      <c r="AC1684" s="485"/>
      <c r="AD1684" s="479">
        <f t="shared" si="398"/>
        <v>313.10000000000002</v>
      </c>
      <c r="AE1684" s="479"/>
      <c r="AF1684" s="479"/>
      <c r="AG1684" s="479">
        <f t="shared" si="399"/>
        <v>370</v>
      </c>
      <c r="AH1684" s="479"/>
      <c r="AI1684" s="580"/>
    </row>
    <row r="1685" spans="1:35" s="54" customFormat="1" ht="15.75" customHeight="1">
      <c r="A1685" s="123" t="str">
        <f t="shared" si="389"/>
        <v/>
      </c>
      <c r="B1685" s="53"/>
      <c r="F1685" s="265">
        <f t="shared" si="390"/>
        <v>7</v>
      </c>
      <c r="G1685" s="266"/>
      <c r="H1685" s="231">
        <f t="shared" si="391"/>
        <v>8.6000003814697266</v>
      </c>
      <c r="I1685" s="231"/>
      <c r="J1685" s="231"/>
      <c r="K1685" s="485">
        <f t="shared" si="392"/>
        <v>5843.9280815734455</v>
      </c>
      <c r="L1685" s="485"/>
      <c r="M1685" s="485"/>
      <c r="N1685" s="485"/>
      <c r="O1685" s="479">
        <f t="shared" si="393"/>
        <v>747.5</v>
      </c>
      <c r="P1685" s="479"/>
      <c r="Q1685" s="479"/>
      <c r="R1685" s="479">
        <f t="shared" si="394"/>
        <v>883.4</v>
      </c>
      <c r="S1685" s="479"/>
      <c r="T1685" s="580"/>
      <c r="U1685" s="504">
        <f t="shared" si="395"/>
        <v>7</v>
      </c>
      <c r="V1685" s="266"/>
      <c r="W1685" s="231">
        <f t="shared" si="396"/>
        <v>8.6000003814697266</v>
      </c>
      <c r="X1685" s="231"/>
      <c r="Y1685" s="231"/>
      <c r="Z1685" s="485">
        <f t="shared" si="397"/>
        <v>5843.9280815734455</v>
      </c>
      <c r="AA1685" s="485"/>
      <c r="AB1685" s="485"/>
      <c r="AC1685" s="485"/>
      <c r="AD1685" s="479">
        <f t="shared" si="398"/>
        <v>747.5</v>
      </c>
      <c r="AE1685" s="479"/>
      <c r="AF1685" s="479"/>
      <c r="AG1685" s="479">
        <f t="shared" si="399"/>
        <v>883.4</v>
      </c>
      <c r="AH1685" s="479"/>
      <c r="AI1685" s="580"/>
    </row>
    <row r="1686" spans="1:35" s="54" customFormat="1" ht="15.75" customHeight="1">
      <c r="A1686" s="123" t="str">
        <f t="shared" si="389"/>
        <v/>
      </c>
      <c r="B1686" s="53"/>
      <c r="F1686" s="265">
        <f t="shared" si="390"/>
        <v>8</v>
      </c>
      <c r="G1686" s="266"/>
      <c r="H1686" s="231">
        <f t="shared" si="391"/>
        <v>2.2000000476837158</v>
      </c>
      <c r="I1686" s="231"/>
      <c r="J1686" s="231"/>
      <c r="K1686" s="485">
        <f t="shared" si="392"/>
        <v>614.7782797059466</v>
      </c>
      <c r="L1686" s="485"/>
      <c r="M1686" s="485"/>
      <c r="N1686" s="485"/>
      <c r="O1686" s="479">
        <f t="shared" si="393"/>
        <v>307.39999999999998</v>
      </c>
      <c r="P1686" s="479"/>
      <c r="Q1686" s="479"/>
      <c r="R1686" s="479">
        <f t="shared" si="394"/>
        <v>363.3</v>
      </c>
      <c r="S1686" s="479"/>
      <c r="T1686" s="580"/>
      <c r="U1686" s="504">
        <f t="shared" si="395"/>
        <v>8</v>
      </c>
      <c r="V1686" s="266"/>
      <c r="W1686" s="231">
        <f t="shared" si="396"/>
        <v>2.2000000476837158</v>
      </c>
      <c r="X1686" s="231"/>
      <c r="Y1686" s="231"/>
      <c r="Z1686" s="485">
        <f t="shared" si="397"/>
        <v>614.7782797059466</v>
      </c>
      <c r="AA1686" s="485"/>
      <c r="AB1686" s="485"/>
      <c r="AC1686" s="485"/>
      <c r="AD1686" s="479">
        <f t="shared" si="398"/>
        <v>307.39999999999998</v>
      </c>
      <c r="AE1686" s="479"/>
      <c r="AF1686" s="479"/>
      <c r="AG1686" s="479">
        <f t="shared" si="399"/>
        <v>363.3</v>
      </c>
      <c r="AH1686" s="479"/>
      <c r="AI1686" s="580"/>
    </row>
    <row r="1687" spans="1:35" s="54" customFormat="1" ht="15.75" customHeight="1">
      <c r="A1687" s="123" t="str">
        <f t="shared" si="389"/>
        <v/>
      </c>
      <c r="B1687" s="53"/>
      <c r="F1687" s="265">
        <f t="shared" si="390"/>
        <v>9</v>
      </c>
      <c r="G1687" s="266"/>
      <c r="H1687" s="231">
        <f t="shared" si="391"/>
        <v>1.5</v>
      </c>
      <c r="I1687" s="231"/>
      <c r="J1687" s="231"/>
      <c r="K1687" s="485">
        <f t="shared" si="392"/>
        <v>1039.081770174824</v>
      </c>
      <c r="L1687" s="485"/>
      <c r="M1687" s="485"/>
      <c r="N1687" s="485"/>
      <c r="O1687" s="479">
        <f t="shared" si="393"/>
        <v>762</v>
      </c>
      <c r="P1687" s="479"/>
      <c r="Q1687" s="479"/>
      <c r="R1687" s="479">
        <f t="shared" si="394"/>
        <v>900.5</v>
      </c>
      <c r="S1687" s="479"/>
      <c r="T1687" s="580"/>
      <c r="U1687" s="504">
        <f t="shared" si="395"/>
        <v>9</v>
      </c>
      <c r="V1687" s="266"/>
      <c r="W1687" s="231">
        <f t="shared" si="396"/>
        <v>1.5</v>
      </c>
      <c r="X1687" s="231"/>
      <c r="Y1687" s="231"/>
      <c r="Z1687" s="485">
        <f t="shared" si="397"/>
        <v>1039.081770174824</v>
      </c>
      <c r="AA1687" s="485"/>
      <c r="AB1687" s="485"/>
      <c r="AC1687" s="485"/>
      <c r="AD1687" s="479">
        <f t="shared" si="398"/>
        <v>762</v>
      </c>
      <c r="AE1687" s="479"/>
      <c r="AF1687" s="479"/>
      <c r="AG1687" s="479">
        <f t="shared" si="399"/>
        <v>900.5</v>
      </c>
      <c r="AH1687" s="479"/>
      <c r="AI1687" s="580"/>
    </row>
    <row r="1688" spans="1:35" s="54" customFormat="1" ht="15.75" customHeight="1">
      <c r="A1688" s="123" t="str">
        <f t="shared" si="389"/>
        <v/>
      </c>
      <c r="B1688" s="53"/>
      <c r="F1688" s="265">
        <f t="shared" si="390"/>
        <v>10</v>
      </c>
      <c r="G1688" s="266"/>
      <c r="H1688" s="231">
        <f t="shared" si="391"/>
        <v>3.8499999046325684</v>
      </c>
      <c r="I1688" s="231"/>
      <c r="J1688" s="231"/>
      <c r="K1688" s="485">
        <f t="shared" si="392"/>
        <v>1090.3760972168645</v>
      </c>
      <c r="L1688" s="485"/>
      <c r="M1688" s="485"/>
      <c r="N1688" s="485"/>
      <c r="O1688" s="479">
        <f t="shared" si="393"/>
        <v>311.5</v>
      </c>
      <c r="P1688" s="479"/>
      <c r="Q1688" s="479"/>
      <c r="R1688" s="479">
        <f t="shared" si="394"/>
        <v>368.2</v>
      </c>
      <c r="S1688" s="479"/>
      <c r="T1688" s="580"/>
      <c r="U1688" s="504">
        <f t="shared" si="395"/>
        <v>10</v>
      </c>
      <c r="V1688" s="266"/>
      <c r="W1688" s="231">
        <f t="shared" si="396"/>
        <v>3.8499999046325684</v>
      </c>
      <c r="X1688" s="231"/>
      <c r="Y1688" s="231"/>
      <c r="Z1688" s="485">
        <f t="shared" si="397"/>
        <v>1090.3760972168645</v>
      </c>
      <c r="AA1688" s="485"/>
      <c r="AB1688" s="485"/>
      <c r="AC1688" s="485"/>
      <c r="AD1688" s="479">
        <f t="shared" si="398"/>
        <v>311.5</v>
      </c>
      <c r="AE1688" s="479"/>
      <c r="AF1688" s="479"/>
      <c r="AG1688" s="479">
        <f t="shared" si="399"/>
        <v>368.2</v>
      </c>
      <c r="AH1688" s="479"/>
      <c r="AI1688" s="580"/>
    </row>
    <row r="1689" spans="1:35" s="54" customFormat="1" ht="15.75" customHeight="1">
      <c r="A1689" s="123" t="str">
        <f t="shared" si="389"/>
        <v/>
      </c>
      <c r="B1689" s="53"/>
      <c r="F1689" s="265">
        <f t="shared" si="390"/>
        <v>11</v>
      </c>
      <c r="G1689" s="266"/>
      <c r="H1689" s="231">
        <f t="shared" si="391"/>
        <v>2.4000000953674316</v>
      </c>
      <c r="I1689" s="231"/>
      <c r="J1689" s="231"/>
      <c r="K1689" s="485">
        <f t="shared" si="392"/>
        <v>2216.7078644570111</v>
      </c>
      <c r="L1689" s="485"/>
      <c r="M1689" s="485"/>
      <c r="N1689" s="485"/>
      <c r="O1689" s="479">
        <f t="shared" si="393"/>
        <v>1016</v>
      </c>
      <c r="P1689" s="479"/>
      <c r="Q1689" s="479"/>
      <c r="R1689" s="479">
        <f t="shared" si="394"/>
        <v>1200.7</v>
      </c>
      <c r="S1689" s="479"/>
      <c r="T1689" s="580"/>
      <c r="U1689" s="504">
        <f t="shared" si="395"/>
        <v>11</v>
      </c>
      <c r="V1689" s="266"/>
      <c r="W1689" s="231">
        <f t="shared" si="396"/>
        <v>2.4000000953674316</v>
      </c>
      <c r="X1689" s="231"/>
      <c r="Y1689" s="231"/>
      <c r="Z1689" s="485">
        <f t="shared" si="397"/>
        <v>2216.7078644570111</v>
      </c>
      <c r="AA1689" s="485"/>
      <c r="AB1689" s="485"/>
      <c r="AC1689" s="485"/>
      <c r="AD1689" s="479">
        <f t="shared" si="398"/>
        <v>1016</v>
      </c>
      <c r="AE1689" s="479"/>
      <c r="AF1689" s="479"/>
      <c r="AG1689" s="479">
        <f t="shared" si="399"/>
        <v>1200.7</v>
      </c>
      <c r="AH1689" s="479"/>
      <c r="AI1689" s="580"/>
    </row>
    <row r="1690" spans="1:35" s="54" customFormat="1" ht="15.75" customHeight="1">
      <c r="A1690" s="123" t="str">
        <f t="shared" si="389"/>
        <v/>
      </c>
      <c r="B1690" s="53"/>
      <c r="F1690" s="265">
        <f t="shared" si="390"/>
        <v>12</v>
      </c>
      <c r="G1690" s="266"/>
      <c r="H1690" s="231">
        <f t="shared" si="391"/>
        <v>0.76999998092651367</v>
      </c>
      <c r="I1690" s="231"/>
      <c r="J1690" s="231"/>
      <c r="K1690" s="485">
        <f t="shared" si="392"/>
        <v>218.0752194433729</v>
      </c>
      <c r="L1690" s="485"/>
      <c r="M1690" s="485"/>
      <c r="N1690" s="485"/>
      <c r="O1690" s="479">
        <f t="shared" si="393"/>
        <v>311.5</v>
      </c>
      <c r="P1690" s="479"/>
      <c r="Q1690" s="479"/>
      <c r="R1690" s="479">
        <f t="shared" si="394"/>
        <v>368.2</v>
      </c>
      <c r="S1690" s="479"/>
      <c r="T1690" s="580"/>
      <c r="U1690" s="504">
        <f t="shared" si="395"/>
        <v>12</v>
      </c>
      <c r="V1690" s="266"/>
      <c r="W1690" s="231">
        <f t="shared" si="396"/>
        <v>2.2699999809265137</v>
      </c>
      <c r="X1690" s="231"/>
      <c r="Y1690" s="231"/>
      <c r="Z1690" s="485">
        <f t="shared" si="397"/>
        <v>642.89708602505266</v>
      </c>
      <c r="AA1690" s="485"/>
      <c r="AB1690" s="485"/>
      <c r="AC1690" s="485"/>
      <c r="AD1690" s="479">
        <f t="shared" si="398"/>
        <v>311.5</v>
      </c>
      <c r="AE1690" s="479"/>
      <c r="AF1690" s="479"/>
      <c r="AG1690" s="479">
        <f t="shared" si="399"/>
        <v>368.2</v>
      </c>
      <c r="AH1690" s="479"/>
      <c r="AI1690" s="580"/>
    </row>
    <row r="1691" spans="1:35" s="54" customFormat="1" ht="15.75" customHeight="1">
      <c r="A1691" s="123" t="str">
        <f t="shared" si="389"/>
        <v/>
      </c>
      <c r="B1691" s="53"/>
      <c r="F1691" s="265">
        <f t="shared" si="390"/>
        <v>12</v>
      </c>
      <c r="G1691" s="266"/>
      <c r="H1691" s="231">
        <f t="shared" si="391"/>
        <v>1.5</v>
      </c>
      <c r="I1691" s="231"/>
      <c r="J1691" s="231"/>
      <c r="K1691" s="485">
        <f t="shared" si="392"/>
        <v>0</v>
      </c>
      <c r="L1691" s="485"/>
      <c r="M1691" s="485"/>
      <c r="N1691" s="485"/>
      <c r="O1691" s="479">
        <f t="shared" si="393"/>
        <v>0</v>
      </c>
      <c r="P1691" s="479"/>
      <c r="Q1691" s="479"/>
      <c r="R1691" s="479">
        <f t="shared" si="394"/>
        <v>0</v>
      </c>
      <c r="S1691" s="479"/>
      <c r="T1691" s="580"/>
      <c r="U1691" s="504" t="str">
        <f t="shared" si="395"/>
        <v/>
      </c>
      <c r="V1691" s="266"/>
      <c r="W1691" s="231" t="str">
        <f t="shared" si="396"/>
        <v/>
      </c>
      <c r="X1691" s="231"/>
      <c r="Y1691" s="231"/>
      <c r="Z1691" s="485" t="str">
        <f t="shared" si="397"/>
        <v/>
      </c>
      <c r="AA1691" s="485"/>
      <c r="AB1691" s="485"/>
      <c r="AC1691" s="485"/>
      <c r="AD1691" s="479" t="str">
        <f t="shared" si="398"/>
        <v/>
      </c>
      <c r="AE1691" s="479"/>
      <c r="AF1691" s="479"/>
      <c r="AG1691" s="479" t="str">
        <f t="shared" si="399"/>
        <v/>
      </c>
      <c r="AH1691" s="479"/>
      <c r="AI1691" s="580"/>
    </row>
    <row r="1692" spans="1:35" s="54" customFormat="1" ht="15.75" hidden="1" customHeight="1">
      <c r="A1692" s="123" t="str">
        <f t="shared" si="389"/>
        <v>×</v>
      </c>
      <c r="B1692" s="53"/>
      <c r="F1692" s="265" t="str">
        <f t="shared" si="390"/>
        <v/>
      </c>
      <c r="G1692" s="266"/>
      <c r="H1692" s="231" t="str">
        <f t="shared" si="391"/>
        <v/>
      </c>
      <c r="I1692" s="231"/>
      <c r="J1692" s="231"/>
      <c r="K1692" s="485" t="str">
        <f t="shared" si="392"/>
        <v/>
      </c>
      <c r="L1692" s="485"/>
      <c r="M1692" s="485"/>
      <c r="N1692" s="485"/>
      <c r="O1692" s="479" t="str">
        <f t="shared" si="393"/>
        <v/>
      </c>
      <c r="P1692" s="479"/>
      <c r="Q1692" s="479"/>
      <c r="R1692" s="479" t="str">
        <f t="shared" si="394"/>
        <v/>
      </c>
      <c r="S1692" s="479"/>
      <c r="T1692" s="580"/>
      <c r="U1692" s="504" t="str">
        <f t="shared" si="395"/>
        <v/>
      </c>
      <c r="V1692" s="266"/>
      <c r="W1692" s="231" t="str">
        <f t="shared" si="396"/>
        <v/>
      </c>
      <c r="X1692" s="231"/>
      <c r="Y1692" s="231"/>
      <c r="Z1692" s="485" t="str">
        <f t="shared" si="397"/>
        <v/>
      </c>
      <c r="AA1692" s="485"/>
      <c r="AB1692" s="485"/>
      <c r="AC1692" s="485"/>
      <c r="AD1692" s="479" t="str">
        <f t="shared" si="398"/>
        <v/>
      </c>
      <c r="AE1692" s="479"/>
      <c r="AF1692" s="479"/>
      <c r="AG1692" s="479" t="str">
        <f t="shared" si="399"/>
        <v/>
      </c>
      <c r="AH1692" s="479"/>
      <c r="AI1692" s="580"/>
    </row>
    <row r="1693" spans="1:35" s="54" customFormat="1" ht="15.75" hidden="1" customHeight="1">
      <c r="A1693" s="123" t="str">
        <f t="shared" si="389"/>
        <v>×</v>
      </c>
      <c r="B1693" s="53"/>
      <c r="F1693" s="265" t="str">
        <f t="shared" si="390"/>
        <v/>
      </c>
      <c r="G1693" s="266"/>
      <c r="H1693" s="231" t="str">
        <f t="shared" si="391"/>
        <v/>
      </c>
      <c r="I1693" s="231"/>
      <c r="J1693" s="231"/>
      <c r="K1693" s="485" t="str">
        <f t="shared" si="392"/>
        <v/>
      </c>
      <c r="L1693" s="485"/>
      <c r="M1693" s="485"/>
      <c r="N1693" s="485"/>
      <c r="O1693" s="479" t="str">
        <f t="shared" si="393"/>
        <v/>
      </c>
      <c r="P1693" s="479"/>
      <c r="Q1693" s="479"/>
      <c r="R1693" s="479" t="str">
        <f t="shared" si="394"/>
        <v/>
      </c>
      <c r="S1693" s="479"/>
      <c r="T1693" s="580"/>
      <c r="U1693" s="504" t="str">
        <f t="shared" si="395"/>
        <v/>
      </c>
      <c r="V1693" s="266"/>
      <c r="W1693" s="231" t="str">
        <f t="shared" si="396"/>
        <v/>
      </c>
      <c r="X1693" s="231"/>
      <c r="Y1693" s="231"/>
      <c r="Z1693" s="485" t="str">
        <f t="shared" si="397"/>
        <v/>
      </c>
      <c r="AA1693" s="485"/>
      <c r="AB1693" s="485"/>
      <c r="AC1693" s="485"/>
      <c r="AD1693" s="479" t="str">
        <f t="shared" si="398"/>
        <v/>
      </c>
      <c r="AE1693" s="479"/>
      <c r="AF1693" s="479"/>
      <c r="AG1693" s="479" t="str">
        <f t="shared" si="399"/>
        <v/>
      </c>
      <c r="AH1693" s="479"/>
      <c r="AI1693" s="580"/>
    </row>
    <row r="1694" spans="1:35" s="54" customFormat="1" ht="15.75" hidden="1" customHeight="1">
      <c r="A1694" s="123" t="str">
        <f t="shared" si="389"/>
        <v>×</v>
      </c>
      <c r="B1694" s="53"/>
      <c r="F1694" s="269" t="str">
        <f t="shared" si="390"/>
        <v/>
      </c>
      <c r="G1694" s="270"/>
      <c r="H1694" s="252" t="str">
        <f t="shared" si="391"/>
        <v/>
      </c>
      <c r="I1694" s="252"/>
      <c r="J1694" s="252"/>
      <c r="K1694" s="582" t="str">
        <f t="shared" si="392"/>
        <v/>
      </c>
      <c r="L1694" s="582"/>
      <c r="M1694" s="582"/>
      <c r="N1694" s="582"/>
      <c r="O1694" s="480" t="str">
        <f t="shared" si="393"/>
        <v/>
      </c>
      <c r="P1694" s="480"/>
      <c r="Q1694" s="480"/>
      <c r="R1694" s="480" t="str">
        <f t="shared" si="394"/>
        <v/>
      </c>
      <c r="S1694" s="480"/>
      <c r="T1694" s="583"/>
      <c r="U1694" s="509" t="str">
        <f t="shared" si="395"/>
        <v/>
      </c>
      <c r="V1694" s="270"/>
      <c r="W1694" s="252" t="str">
        <f t="shared" si="396"/>
        <v/>
      </c>
      <c r="X1694" s="252"/>
      <c r="Y1694" s="252"/>
      <c r="Z1694" s="582" t="str">
        <f t="shared" si="397"/>
        <v/>
      </c>
      <c r="AA1694" s="582"/>
      <c r="AB1694" s="582"/>
      <c r="AC1694" s="582"/>
      <c r="AD1694" s="480" t="str">
        <f t="shared" si="398"/>
        <v/>
      </c>
      <c r="AE1694" s="480"/>
      <c r="AF1694" s="480"/>
      <c r="AG1694" s="480" t="str">
        <f t="shared" si="399"/>
        <v/>
      </c>
      <c r="AH1694" s="480"/>
      <c r="AI1694" s="583"/>
    </row>
    <row r="1695" spans="1:35" s="85" customFormat="1" ht="15.75" customHeight="1">
      <c r="A1695" s="124" t="str">
        <f>IF(液状化L1の有無="","","×")</f>
        <v/>
      </c>
      <c r="B1695" s="165" t="s">
        <v>588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70" t="s">
        <v>428</v>
      </c>
      <c r="G1698" s="471"/>
      <c r="H1698" s="471"/>
      <c r="I1698" s="471"/>
      <c r="J1698" s="471"/>
      <c r="K1698" s="471"/>
      <c r="L1698" s="471"/>
      <c r="M1698" s="471"/>
      <c r="N1698" s="471"/>
      <c r="O1698" s="471"/>
      <c r="P1698" s="471"/>
      <c r="Q1698" s="471"/>
      <c r="R1698" s="471"/>
      <c r="S1698" s="471"/>
      <c r="T1698" s="472"/>
      <c r="U1698" s="473" t="s">
        <v>429</v>
      </c>
      <c r="V1698" s="226"/>
      <c r="W1698" s="226"/>
      <c r="X1698" s="226"/>
      <c r="Y1698" s="226"/>
      <c r="Z1698" s="226"/>
      <c r="AA1698" s="226"/>
      <c r="AB1698" s="226"/>
      <c r="AC1698" s="226"/>
      <c r="AD1698" s="226"/>
      <c r="AE1698" s="226"/>
      <c r="AF1698" s="226"/>
      <c r="AG1698" s="226"/>
      <c r="AH1698" s="226"/>
      <c r="AI1698" s="344"/>
    </row>
    <row r="1699" spans="1:36" s="54" customFormat="1" ht="15.75" customHeight="1">
      <c r="A1699" s="125" t="str">
        <f>IF(液状化L2の有無="","","×")</f>
        <v/>
      </c>
      <c r="B1699" s="53"/>
      <c r="F1699" s="474" t="s">
        <v>77</v>
      </c>
      <c r="G1699" s="475"/>
      <c r="H1699" s="478" t="s">
        <v>186</v>
      </c>
      <c r="I1699" s="479"/>
      <c r="J1699" s="479"/>
      <c r="K1699" s="475" t="s">
        <v>233</v>
      </c>
      <c r="L1699" s="475"/>
      <c r="M1699" s="475"/>
      <c r="N1699" s="475"/>
      <c r="O1699" s="475" t="s">
        <v>525</v>
      </c>
      <c r="P1699" s="475"/>
      <c r="Q1699" s="475"/>
      <c r="R1699" s="475" t="s">
        <v>526</v>
      </c>
      <c r="S1699" s="475"/>
      <c r="T1699" s="481"/>
      <c r="U1699" s="483" t="s">
        <v>77</v>
      </c>
      <c r="V1699" s="475"/>
      <c r="W1699" s="478" t="s">
        <v>186</v>
      </c>
      <c r="X1699" s="479"/>
      <c r="Y1699" s="479"/>
      <c r="Z1699" s="475" t="s">
        <v>233</v>
      </c>
      <c r="AA1699" s="475"/>
      <c r="AB1699" s="475"/>
      <c r="AC1699" s="475"/>
      <c r="AD1699" s="475" t="s">
        <v>525</v>
      </c>
      <c r="AE1699" s="475"/>
      <c r="AF1699" s="475"/>
      <c r="AG1699" s="475" t="s">
        <v>526</v>
      </c>
      <c r="AH1699" s="475"/>
      <c r="AI1699" s="481"/>
    </row>
    <row r="1700" spans="1:36" s="54" customFormat="1" ht="15.75" customHeight="1">
      <c r="A1700" s="125" t="str">
        <f>IF(液状化L2の有無="","","×")</f>
        <v/>
      </c>
      <c r="B1700" s="53"/>
      <c r="F1700" s="476"/>
      <c r="G1700" s="477"/>
      <c r="H1700" s="480"/>
      <c r="I1700" s="480"/>
      <c r="J1700" s="480"/>
      <c r="K1700" s="477"/>
      <c r="L1700" s="477"/>
      <c r="M1700" s="477"/>
      <c r="N1700" s="477"/>
      <c r="O1700" s="477"/>
      <c r="P1700" s="477"/>
      <c r="Q1700" s="477"/>
      <c r="R1700" s="477"/>
      <c r="S1700" s="477"/>
      <c r="T1700" s="482"/>
      <c r="U1700" s="484"/>
      <c r="V1700" s="477"/>
      <c r="W1700" s="480"/>
      <c r="X1700" s="480"/>
      <c r="Y1700" s="480"/>
      <c r="Z1700" s="477"/>
      <c r="AA1700" s="477"/>
      <c r="AB1700" s="477"/>
      <c r="AC1700" s="477"/>
      <c r="AD1700" s="477"/>
      <c r="AE1700" s="477"/>
      <c r="AF1700" s="477"/>
      <c r="AG1700" s="477"/>
      <c r="AH1700" s="477"/>
      <c r="AI1700" s="482"/>
    </row>
    <row r="1701" spans="1:36" s="54" customFormat="1" ht="15.75" customHeight="1">
      <c r="A1701" s="125" t="str">
        <f t="shared" ref="A1701:A1716" si="400">IF(液状化L2の有無="",IF(LEN(F1701)+LEN(U1701)=0,"×",""),"×")</f>
        <v/>
      </c>
      <c r="B1701" s="53"/>
      <c r="F1701" s="304">
        <f t="shared" ref="F1701:F1716" si="401">IF(F1013="","",F1013)</f>
        <v>2</v>
      </c>
      <c r="G1701" s="226"/>
      <c r="H1701" s="225">
        <f t="shared" ref="H1701:H1716" si="402">IF(H1013="","",H1013)</f>
        <v>0.33000001311302185</v>
      </c>
      <c r="I1701" s="225"/>
      <c r="J1701" s="225"/>
      <c r="K1701" s="584">
        <f t="shared" ref="K1701:K1716" si="403">IF(Q1013="","",Q1013)</f>
        <v>0</v>
      </c>
      <c r="L1701" s="584"/>
      <c r="M1701" s="584"/>
      <c r="N1701" s="584"/>
      <c r="O1701" s="585">
        <f t="shared" ref="O1701:O1716" si="404">IF(K1701="","",ROUND(K1701/H1701*$AH$1582,1))</f>
        <v>0</v>
      </c>
      <c r="P1701" s="585"/>
      <c r="Q1701" s="585"/>
      <c r="R1701" s="585">
        <f t="shared" ref="R1701:R1716" si="405">IF(K1701="","",ROUND(K1701/H1701*$AH$1583,1))</f>
        <v>0</v>
      </c>
      <c r="S1701" s="585"/>
      <c r="T1701" s="586"/>
      <c r="U1701" s="473">
        <f t="shared" ref="U1701:U1716" si="406">IF(U1013="","",U1013)</f>
        <v>2</v>
      </c>
      <c r="V1701" s="226"/>
      <c r="W1701" s="225">
        <f t="shared" ref="W1701:W1716" si="407">IF(W1013="","",W1013)</f>
        <v>0.33000001311302185</v>
      </c>
      <c r="X1701" s="225"/>
      <c r="Y1701" s="225"/>
      <c r="Z1701" s="584">
        <f t="shared" ref="Z1701:Z1716" si="408">IF(AF1013="","",AF1013)</f>
        <v>0</v>
      </c>
      <c r="AA1701" s="584"/>
      <c r="AB1701" s="584"/>
      <c r="AC1701" s="584"/>
      <c r="AD1701" s="585">
        <f t="shared" ref="AD1701:AD1716" si="409">IF(Z1701="","",ROUND(Z1701/W1701*$AH$1582,1))</f>
        <v>0</v>
      </c>
      <c r="AE1701" s="585"/>
      <c r="AF1701" s="585"/>
      <c r="AG1701" s="585">
        <f t="shared" ref="AG1701:AG1716" si="410">IF(Z1701="","",ROUND(Z1701/W1701*$AH$1583,1))</f>
        <v>0</v>
      </c>
      <c r="AH1701" s="585"/>
      <c r="AI1701" s="586"/>
    </row>
    <row r="1702" spans="1:36" s="54" customFormat="1" ht="15.75" customHeight="1">
      <c r="A1702" s="125" t="str">
        <f t="shared" si="400"/>
        <v/>
      </c>
      <c r="B1702" s="53"/>
      <c r="F1702" s="265">
        <f t="shared" si="401"/>
        <v>3</v>
      </c>
      <c r="G1702" s="266"/>
      <c r="H1702" s="231">
        <f t="shared" si="402"/>
        <v>1.5</v>
      </c>
      <c r="I1702" s="231"/>
      <c r="J1702" s="231"/>
      <c r="K1702" s="485">
        <f t="shared" si="403"/>
        <v>0</v>
      </c>
      <c r="L1702" s="485"/>
      <c r="M1702" s="485"/>
      <c r="N1702" s="485"/>
      <c r="O1702" s="479">
        <f t="shared" si="404"/>
        <v>0</v>
      </c>
      <c r="P1702" s="479"/>
      <c r="Q1702" s="479"/>
      <c r="R1702" s="479">
        <f t="shared" si="405"/>
        <v>0</v>
      </c>
      <c r="S1702" s="479"/>
      <c r="T1702" s="580"/>
      <c r="U1702" s="504">
        <f t="shared" si="406"/>
        <v>3</v>
      </c>
      <c r="V1702" s="266"/>
      <c r="W1702" s="231">
        <f t="shared" si="407"/>
        <v>1.5</v>
      </c>
      <c r="X1702" s="231"/>
      <c r="Y1702" s="231"/>
      <c r="Z1702" s="485">
        <f t="shared" si="408"/>
        <v>0</v>
      </c>
      <c r="AA1702" s="485"/>
      <c r="AB1702" s="485"/>
      <c r="AC1702" s="485"/>
      <c r="AD1702" s="479">
        <f t="shared" si="409"/>
        <v>0</v>
      </c>
      <c r="AE1702" s="479"/>
      <c r="AF1702" s="479"/>
      <c r="AG1702" s="479">
        <f t="shared" si="410"/>
        <v>0</v>
      </c>
      <c r="AH1702" s="479"/>
      <c r="AI1702" s="580"/>
    </row>
    <row r="1703" spans="1:36" s="54" customFormat="1" ht="15.75" customHeight="1">
      <c r="A1703" s="125" t="str">
        <f t="shared" si="400"/>
        <v/>
      </c>
      <c r="B1703" s="53"/>
      <c r="F1703" s="265">
        <f t="shared" si="401"/>
        <v>4</v>
      </c>
      <c r="G1703" s="266"/>
      <c r="H1703" s="231">
        <f t="shared" si="402"/>
        <v>5.2000002861022949</v>
      </c>
      <c r="I1703" s="231"/>
      <c r="J1703" s="231"/>
      <c r="K1703" s="485">
        <f t="shared" si="403"/>
        <v>0</v>
      </c>
      <c r="L1703" s="485"/>
      <c r="M1703" s="485"/>
      <c r="N1703" s="485"/>
      <c r="O1703" s="479">
        <f t="shared" si="404"/>
        <v>0</v>
      </c>
      <c r="P1703" s="479"/>
      <c r="Q1703" s="479"/>
      <c r="R1703" s="479">
        <f t="shared" si="405"/>
        <v>0</v>
      </c>
      <c r="S1703" s="479"/>
      <c r="T1703" s="580"/>
      <c r="U1703" s="504">
        <f t="shared" si="406"/>
        <v>4</v>
      </c>
      <c r="V1703" s="266"/>
      <c r="W1703" s="231">
        <f t="shared" si="407"/>
        <v>5.2000002861022949</v>
      </c>
      <c r="X1703" s="231"/>
      <c r="Y1703" s="231"/>
      <c r="Z1703" s="485">
        <f t="shared" si="408"/>
        <v>0</v>
      </c>
      <c r="AA1703" s="485"/>
      <c r="AB1703" s="485"/>
      <c r="AC1703" s="485"/>
      <c r="AD1703" s="479">
        <f t="shared" si="409"/>
        <v>0</v>
      </c>
      <c r="AE1703" s="479"/>
      <c r="AF1703" s="479"/>
      <c r="AG1703" s="479">
        <f t="shared" si="410"/>
        <v>0</v>
      </c>
      <c r="AH1703" s="479"/>
      <c r="AI1703" s="580"/>
    </row>
    <row r="1704" spans="1:36" s="54" customFormat="1" ht="15.75" customHeight="1">
      <c r="A1704" s="125" t="str">
        <f t="shared" si="400"/>
        <v/>
      </c>
      <c r="B1704" s="53"/>
      <c r="F1704" s="265">
        <f t="shared" si="401"/>
        <v>4</v>
      </c>
      <c r="G1704" s="266"/>
      <c r="H1704" s="231">
        <f t="shared" si="402"/>
        <v>1.3499999046325684</v>
      </c>
      <c r="I1704" s="231"/>
      <c r="J1704" s="231"/>
      <c r="K1704" s="485">
        <f t="shared" si="403"/>
        <v>144.41115010231735</v>
      </c>
      <c r="L1704" s="485"/>
      <c r="M1704" s="485"/>
      <c r="N1704" s="485"/>
      <c r="O1704" s="479">
        <f t="shared" si="404"/>
        <v>117.7</v>
      </c>
      <c r="P1704" s="479"/>
      <c r="Q1704" s="479"/>
      <c r="R1704" s="479">
        <f t="shared" si="405"/>
        <v>139.1</v>
      </c>
      <c r="S1704" s="479"/>
      <c r="T1704" s="580"/>
      <c r="U1704" s="504">
        <f t="shared" si="406"/>
        <v>4</v>
      </c>
      <c r="V1704" s="266"/>
      <c r="W1704" s="231">
        <f t="shared" si="407"/>
        <v>1.3499999046325684</v>
      </c>
      <c r="X1704" s="231"/>
      <c r="Y1704" s="231"/>
      <c r="Z1704" s="485">
        <f t="shared" si="408"/>
        <v>144.41115010231735</v>
      </c>
      <c r="AA1704" s="485"/>
      <c r="AB1704" s="485"/>
      <c r="AC1704" s="485"/>
      <c r="AD1704" s="479">
        <f t="shared" si="409"/>
        <v>117.7</v>
      </c>
      <c r="AE1704" s="479"/>
      <c r="AF1704" s="479"/>
      <c r="AG1704" s="479">
        <f t="shared" si="410"/>
        <v>139.1</v>
      </c>
      <c r="AH1704" s="479"/>
      <c r="AI1704" s="580"/>
    </row>
    <row r="1705" spans="1:36" s="54" customFormat="1" ht="15.75" customHeight="1">
      <c r="A1705" s="125" t="str">
        <f t="shared" si="400"/>
        <v/>
      </c>
      <c r="B1705" s="53"/>
      <c r="F1705" s="265">
        <f t="shared" si="401"/>
        <v>5</v>
      </c>
      <c r="G1705" s="266"/>
      <c r="H1705" s="231">
        <f t="shared" si="402"/>
        <v>3.4500000476837158</v>
      </c>
      <c r="I1705" s="231"/>
      <c r="J1705" s="231"/>
      <c r="K1705" s="485">
        <f t="shared" si="403"/>
        <v>604.78801010156803</v>
      </c>
      <c r="L1705" s="485"/>
      <c r="M1705" s="485"/>
      <c r="N1705" s="485"/>
      <c r="O1705" s="479">
        <f t="shared" si="404"/>
        <v>192.8</v>
      </c>
      <c r="P1705" s="479"/>
      <c r="Q1705" s="479"/>
      <c r="R1705" s="479">
        <f t="shared" si="405"/>
        <v>227.9</v>
      </c>
      <c r="S1705" s="479"/>
      <c r="T1705" s="580"/>
      <c r="U1705" s="504">
        <f t="shared" si="406"/>
        <v>5</v>
      </c>
      <c r="V1705" s="266"/>
      <c r="W1705" s="231">
        <f t="shared" si="407"/>
        <v>3.4500000476837158</v>
      </c>
      <c r="X1705" s="231"/>
      <c r="Y1705" s="231"/>
      <c r="Z1705" s="485">
        <f t="shared" si="408"/>
        <v>604.78801010156803</v>
      </c>
      <c r="AA1705" s="485"/>
      <c r="AB1705" s="485"/>
      <c r="AC1705" s="485"/>
      <c r="AD1705" s="479">
        <f t="shared" si="409"/>
        <v>192.8</v>
      </c>
      <c r="AE1705" s="479"/>
      <c r="AF1705" s="479"/>
      <c r="AG1705" s="479">
        <f t="shared" si="410"/>
        <v>227.9</v>
      </c>
      <c r="AH1705" s="479"/>
      <c r="AI1705" s="580"/>
    </row>
    <row r="1706" spans="1:36" s="54" customFormat="1" ht="15.75" customHeight="1">
      <c r="A1706" s="125" t="str">
        <f t="shared" si="400"/>
        <v/>
      </c>
      <c r="B1706" s="53"/>
      <c r="F1706" s="265">
        <f t="shared" si="401"/>
        <v>6</v>
      </c>
      <c r="G1706" s="266"/>
      <c r="H1706" s="231">
        <f t="shared" si="402"/>
        <v>2.3499999046325684</v>
      </c>
      <c r="I1706" s="231"/>
      <c r="J1706" s="231"/>
      <c r="K1706" s="485">
        <f t="shared" si="403"/>
        <v>668.87646473153347</v>
      </c>
      <c r="L1706" s="485"/>
      <c r="M1706" s="485"/>
      <c r="N1706" s="485"/>
      <c r="O1706" s="479">
        <f t="shared" si="404"/>
        <v>313.10000000000002</v>
      </c>
      <c r="P1706" s="479"/>
      <c r="Q1706" s="479"/>
      <c r="R1706" s="479">
        <f t="shared" si="405"/>
        <v>370</v>
      </c>
      <c r="S1706" s="479"/>
      <c r="T1706" s="580"/>
      <c r="U1706" s="504">
        <f t="shared" si="406"/>
        <v>6</v>
      </c>
      <c r="V1706" s="266"/>
      <c r="W1706" s="231">
        <f t="shared" si="407"/>
        <v>2.3499999046325684</v>
      </c>
      <c r="X1706" s="231"/>
      <c r="Y1706" s="231"/>
      <c r="Z1706" s="485">
        <f t="shared" si="408"/>
        <v>668.87646473153347</v>
      </c>
      <c r="AA1706" s="485"/>
      <c r="AB1706" s="485"/>
      <c r="AC1706" s="485"/>
      <c r="AD1706" s="479">
        <f t="shared" si="409"/>
        <v>313.10000000000002</v>
      </c>
      <c r="AE1706" s="479"/>
      <c r="AF1706" s="479"/>
      <c r="AG1706" s="479">
        <f t="shared" si="410"/>
        <v>370</v>
      </c>
      <c r="AH1706" s="479"/>
      <c r="AI1706" s="580"/>
    </row>
    <row r="1707" spans="1:36" s="54" customFormat="1" ht="15.75" customHeight="1">
      <c r="A1707" s="125" t="str">
        <f t="shared" si="400"/>
        <v/>
      </c>
      <c r="B1707" s="53"/>
      <c r="F1707" s="265">
        <f t="shared" si="401"/>
        <v>7</v>
      </c>
      <c r="G1707" s="266"/>
      <c r="H1707" s="231">
        <f t="shared" si="402"/>
        <v>8.6000003814697266</v>
      </c>
      <c r="I1707" s="231"/>
      <c r="J1707" s="231"/>
      <c r="K1707" s="485">
        <f t="shared" si="403"/>
        <v>2699.0680321275418</v>
      </c>
      <c r="L1707" s="485"/>
      <c r="M1707" s="485"/>
      <c r="N1707" s="485"/>
      <c r="O1707" s="479">
        <f t="shared" si="404"/>
        <v>345.2</v>
      </c>
      <c r="P1707" s="479"/>
      <c r="Q1707" s="479"/>
      <c r="R1707" s="479">
        <f t="shared" si="405"/>
        <v>408</v>
      </c>
      <c r="S1707" s="479"/>
      <c r="T1707" s="580"/>
      <c r="U1707" s="504">
        <f t="shared" si="406"/>
        <v>7</v>
      </c>
      <c r="V1707" s="266"/>
      <c r="W1707" s="231">
        <f t="shared" si="407"/>
        <v>8.6000003814697266</v>
      </c>
      <c r="X1707" s="231"/>
      <c r="Y1707" s="231"/>
      <c r="Z1707" s="485">
        <f t="shared" si="408"/>
        <v>2699.0680321275418</v>
      </c>
      <c r="AA1707" s="485"/>
      <c r="AB1707" s="485"/>
      <c r="AC1707" s="485"/>
      <c r="AD1707" s="479">
        <f t="shared" si="409"/>
        <v>345.2</v>
      </c>
      <c r="AE1707" s="479"/>
      <c r="AF1707" s="479"/>
      <c r="AG1707" s="479">
        <f t="shared" si="410"/>
        <v>408</v>
      </c>
      <c r="AH1707" s="479"/>
      <c r="AI1707" s="580"/>
    </row>
    <row r="1708" spans="1:36" s="54" customFormat="1" ht="15.75" customHeight="1">
      <c r="A1708" s="125" t="str">
        <f t="shared" si="400"/>
        <v/>
      </c>
      <c r="B1708" s="53"/>
      <c r="F1708" s="265">
        <f t="shared" si="401"/>
        <v>8</v>
      </c>
      <c r="G1708" s="266"/>
      <c r="H1708" s="231">
        <f t="shared" si="402"/>
        <v>2.2000000476837158</v>
      </c>
      <c r="I1708" s="231"/>
      <c r="J1708" s="231"/>
      <c r="K1708" s="485">
        <f t="shared" si="403"/>
        <v>614.7782797059466</v>
      </c>
      <c r="L1708" s="485"/>
      <c r="M1708" s="485"/>
      <c r="N1708" s="485"/>
      <c r="O1708" s="479">
        <f t="shared" si="404"/>
        <v>307.39999999999998</v>
      </c>
      <c r="P1708" s="479"/>
      <c r="Q1708" s="479"/>
      <c r="R1708" s="479">
        <f t="shared" si="405"/>
        <v>363.3</v>
      </c>
      <c r="S1708" s="479"/>
      <c r="T1708" s="580"/>
      <c r="U1708" s="504">
        <f t="shared" si="406"/>
        <v>8</v>
      </c>
      <c r="V1708" s="266"/>
      <c r="W1708" s="231">
        <f t="shared" si="407"/>
        <v>2.2000000476837158</v>
      </c>
      <c r="X1708" s="231"/>
      <c r="Y1708" s="231"/>
      <c r="Z1708" s="485">
        <f t="shared" si="408"/>
        <v>614.7782797059466</v>
      </c>
      <c r="AA1708" s="485"/>
      <c r="AB1708" s="485"/>
      <c r="AC1708" s="485"/>
      <c r="AD1708" s="479">
        <f t="shared" si="409"/>
        <v>307.39999999999998</v>
      </c>
      <c r="AE1708" s="479"/>
      <c r="AF1708" s="479"/>
      <c r="AG1708" s="479">
        <f t="shared" si="410"/>
        <v>363.3</v>
      </c>
      <c r="AH1708" s="479"/>
      <c r="AI1708" s="580"/>
    </row>
    <row r="1709" spans="1:36" s="54" customFormat="1" ht="15.75" customHeight="1">
      <c r="A1709" s="125" t="str">
        <f t="shared" si="400"/>
        <v/>
      </c>
      <c r="B1709" s="53"/>
      <c r="F1709" s="265">
        <f t="shared" si="401"/>
        <v>9</v>
      </c>
      <c r="G1709" s="266"/>
      <c r="H1709" s="231">
        <f t="shared" si="402"/>
        <v>1.5</v>
      </c>
      <c r="I1709" s="231"/>
      <c r="J1709" s="231"/>
      <c r="K1709" s="485">
        <f t="shared" si="403"/>
        <v>1039.081770174824</v>
      </c>
      <c r="L1709" s="485"/>
      <c r="M1709" s="485"/>
      <c r="N1709" s="485"/>
      <c r="O1709" s="479">
        <f t="shared" si="404"/>
        <v>762</v>
      </c>
      <c r="P1709" s="479"/>
      <c r="Q1709" s="479"/>
      <c r="R1709" s="479">
        <f t="shared" si="405"/>
        <v>900.5</v>
      </c>
      <c r="S1709" s="479"/>
      <c r="T1709" s="580"/>
      <c r="U1709" s="504">
        <f t="shared" si="406"/>
        <v>9</v>
      </c>
      <c r="V1709" s="266"/>
      <c r="W1709" s="231">
        <f t="shared" si="407"/>
        <v>1.5</v>
      </c>
      <c r="X1709" s="231"/>
      <c r="Y1709" s="231"/>
      <c r="Z1709" s="485">
        <f t="shared" si="408"/>
        <v>1039.081770174824</v>
      </c>
      <c r="AA1709" s="485"/>
      <c r="AB1709" s="485"/>
      <c r="AC1709" s="485"/>
      <c r="AD1709" s="479">
        <f t="shared" si="409"/>
        <v>762</v>
      </c>
      <c r="AE1709" s="479"/>
      <c r="AF1709" s="479"/>
      <c r="AG1709" s="479">
        <f t="shared" si="410"/>
        <v>900.5</v>
      </c>
      <c r="AH1709" s="479"/>
      <c r="AI1709" s="580"/>
    </row>
    <row r="1710" spans="1:36" s="54" customFormat="1" ht="15.75" customHeight="1">
      <c r="A1710" s="125" t="str">
        <f t="shared" si="400"/>
        <v/>
      </c>
      <c r="B1710" s="53"/>
      <c r="F1710" s="265">
        <f t="shared" si="401"/>
        <v>10</v>
      </c>
      <c r="G1710" s="266"/>
      <c r="H1710" s="231">
        <f t="shared" si="402"/>
        <v>3.8499999046325684</v>
      </c>
      <c r="I1710" s="231"/>
      <c r="J1710" s="231"/>
      <c r="K1710" s="485">
        <f t="shared" si="403"/>
        <v>1090.3760972168645</v>
      </c>
      <c r="L1710" s="485"/>
      <c r="M1710" s="485"/>
      <c r="N1710" s="485"/>
      <c r="O1710" s="479">
        <f t="shared" si="404"/>
        <v>311.5</v>
      </c>
      <c r="P1710" s="479"/>
      <c r="Q1710" s="479"/>
      <c r="R1710" s="479">
        <f t="shared" si="405"/>
        <v>368.2</v>
      </c>
      <c r="S1710" s="479"/>
      <c r="T1710" s="580"/>
      <c r="U1710" s="504">
        <f t="shared" si="406"/>
        <v>10</v>
      </c>
      <c r="V1710" s="266"/>
      <c r="W1710" s="231">
        <f t="shared" si="407"/>
        <v>3.8499999046325684</v>
      </c>
      <c r="X1710" s="231"/>
      <c r="Y1710" s="231"/>
      <c r="Z1710" s="485">
        <f t="shared" si="408"/>
        <v>1090.3760972168645</v>
      </c>
      <c r="AA1710" s="485"/>
      <c r="AB1710" s="485"/>
      <c r="AC1710" s="485"/>
      <c r="AD1710" s="479">
        <f t="shared" si="409"/>
        <v>311.5</v>
      </c>
      <c r="AE1710" s="479"/>
      <c r="AF1710" s="479"/>
      <c r="AG1710" s="479">
        <f t="shared" si="410"/>
        <v>368.2</v>
      </c>
      <c r="AH1710" s="479"/>
      <c r="AI1710" s="580"/>
    </row>
    <row r="1711" spans="1:36" s="54" customFormat="1" ht="15.75" customHeight="1">
      <c r="A1711" s="125" t="str">
        <f t="shared" si="400"/>
        <v/>
      </c>
      <c r="B1711" s="53"/>
      <c r="F1711" s="265">
        <f t="shared" si="401"/>
        <v>11</v>
      </c>
      <c r="G1711" s="266"/>
      <c r="H1711" s="231">
        <f t="shared" si="402"/>
        <v>2.4000000953674316</v>
      </c>
      <c r="I1711" s="231"/>
      <c r="J1711" s="231"/>
      <c r="K1711" s="485">
        <f t="shared" si="403"/>
        <v>2216.7078644570111</v>
      </c>
      <c r="L1711" s="485"/>
      <c r="M1711" s="485"/>
      <c r="N1711" s="485"/>
      <c r="O1711" s="479">
        <f t="shared" si="404"/>
        <v>1016</v>
      </c>
      <c r="P1711" s="479"/>
      <c r="Q1711" s="479"/>
      <c r="R1711" s="479">
        <f t="shared" si="405"/>
        <v>1200.7</v>
      </c>
      <c r="S1711" s="479"/>
      <c r="T1711" s="580"/>
      <c r="U1711" s="504">
        <f t="shared" si="406"/>
        <v>11</v>
      </c>
      <c r="V1711" s="266"/>
      <c r="W1711" s="231">
        <f t="shared" si="407"/>
        <v>2.4000000953674316</v>
      </c>
      <c r="X1711" s="231"/>
      <c r="Y1711" s="231"/>
      <c r="Z1711" s="485">
        <f t="shared" si="408"/>
        <v>2216.7078644570111</v>
      </c>
      <c r="AA1711" s="485"/>
      <c r="AB1711" s="485"/>
      <c r="AC1711" s="485"/>
      <c r="AD1711" s="479">
        <f t="shared" si="409"/>
        <v>1016</v>
      </c>
      <c r="AE1711" s="479"/>
      <c r="AF1711" s="479"/>
      <c r="AG1711" s="479">
        <f t="shared" si="410"/>
        <v>1200.7</v>
      </c>
      <c r="AH1711" s="479"/>
      <c r="AI1711" s="580"/>
    </row>
    <row r="1712" spans="1:36" s="54" customFormat="1" ht="15.75" customHeight="1">
      <c r="A1712" s="125" t="str">
        <f t="shared" si="400"/>
        <v/>
      </c>
      <c r="B1712" s="53"/>
      <c r="F1712" s="265">
        <f t="shared" si="401"/>
        <v>12</v>
      </c>
      <c r="G1712" s="266"/>
      <c r="H1712" s="231">
        <f t="shared" si="402"/>
        <v>0.76999998092651367</v>
      </c>
      <c r="I1712" s="231"/>
      <c r="J1712" s="231"/>
      <c r="K1712" s="485">
        <f t="shared" si="403"/>
        <v>218.0752194433729</v>
      </c>
      <c r="L1712" s="485"/>
      <c r="M1712" s="485"/>
      <c r="N1712" s="485"/>
      <c r="O1712" s="479">
        <f t="shared" si="404"/>
        <v>311.5</v>
      </c>
      <c r="P1712" s="479"/>
      <c r="Q1712" s="479"/>
      <c r="R1712" s="479">
        <f t="shared" si="405"/>
        <v>368.2</v>
      </c>
      <c r="S1712" s="479"/>
      <c r="T1712" s="580"/>
      <c r="U1712" s="504">
        <f t="shared" si="406"/>
        <v>12</v>
      </c>
      <c r="V1712" s="266"/>
      <c r="W1712" s="231">
        <f t="shared" si="407"/>
        <v>2.2699999809265137</v>
      </c>
      <c r="X1712" s="231"/>
      <c r="Y1712" s="231"/>
      <c r="Z1712" s="485">
        <f t="shared" si="408"/>
        <v>642.89708602505266</v>
      </c>
      <c r="AA1712" s="485"/>
      <c r="AB1712" s="485"/>
      <c r="AC1712" s="485"/>
      <c r="AD1712" s="479">
        <f t="shared" si="409"/>
        <v>311.5</v>
      </c>
      <c r="AE1712" s="479"/>
      <c r="AF1712" s="479"/>
      <c r="AG1712" s="479">
        <f t="shared" si="410"/>
        <v>368.2</v>
      </c>
      <c r="AH1712" s="479"/>
      <c r="AI1712" s="580"/>
    </row>
    <row r="1713" spans="1:35" s="54" customFormat="1" ht="15.75" customHeight="1">
      <c r="A1713" s="125" t="str">
        <f t="shared" si="400"/>
        <v/>
      </c>
      <c r="B1713" s="53"/>
      <c r="F1713" s="265">
        <f t="shared" si="401"/>
        <v>12</v>
      </c>
      <c r="G1713" s="266"/>
      <c r="H1713" s="231">
        <f t="shared" si="402"/>
        <v>1.5</v>
      </c>
      <c r="I1713" s="231"/>
      <c r="J1713" s="231"/>
      <c r="K1713" s="485">
        <f t="shared" si="403"/>
        <v>0</v>
      </c>
      <c r="L1713" s="485"/>
      <c r="M1713" s="485"/>
      <c r="N1713" s="485"/>
      <c r="O1713" s="479">
        <f t="shared" si="404"/>
        <v>0</v>
      </c>
      <c r="P1713" s="479"/>
      <c r="Q1713" s="479"/>
      <c r="R1713" s="479">
        <f t="shared" si="405"/>
        <v>0</v>
      </c>
      <c r="S1713" s="479"/>
      <c r="T1713" s="580"/>
      <c r="U1713" s="504" t="str">
        <f t="shared" si="406"/>
        <v/>
      </c>
      <c r="V1713" s="266"/>
      <c r="W1713" s="231" t="str">
        <f t="shared" si="407"/>
        <v/>
      </c>
      <c r="X1713" s="231"/>
      <c r="Y1713" s="231"/>
      <c r="Z1713" s="485" t="str">
        <f t="shared" si="408"/>
        <v/>
      </c>
      <c r="AA1713" s="485"/>
      <c r="AB1713" s="485"/>
      <c r="AC1713" s="485"/>
      <c r="AD1713" s="479" t="str">
        <f t="shared" si="409"/>
        <v/>
      </c>
      <c r="AE1713" s="479"/>
      <c r="AF1713" s="479"/>
      <c r="AG1713" s="479" t="str">
        <f t="shared" si="410"/>
        <v/>
      </c>
      <c r="AH1713" s="479"/>
      <c r="AI1713" s="580"/>
    </row>
    <row r="1714" spans="1:35" s="54" customFormat="1" ht="15.75" hidden="1" customHeight="1">
      <c r="A1714" s="125" t="str">
        <f t="shared" si="400"/>
        <v>×</v>
      </c>
      <c r="B1714" s="53"/>
      <c r="F1714" s="265" t="str">
        <f t="shared" si="401"/>
        <v/>
      </c>
      <c r="G1714" s="266"/>
      <c r="H1714" s="231" t="str">
        <f t="shared" si="402"/>
        <v/>
      </c>
      <c r="I1714" s="231"/>
      <c r="J1714" s="231"/>
      <c r="K1714" s="485" t="str">
        <f t="shared" si="403"/>
        <v/>
      </c>
      <c r="L1714" s="485"/>
      <c r="M1714" s="485"/>
      <c r="N1714" s="485"/>
      <c r="O1714" s="479" t="str">
        <f t="shared" si="404"/>
        <v/>
      </c>
      <c r="P1714" s="479"/>
      <c r="Q1714" s="479"/>
      <c r="R1714" s="479" t="str">
        <f t="shared" si="405"/>
        <v/>
      </c>
      <c r="S1714" s="479"/>
      <c r="T1714" s="580"/>
      <c r="U1714" s="504" t="str">
        <f t="shared" si="406"/>
        <v/>
      </c>
      <c r="V1714" s="266"/>
      <c r="W1714" s="231" t="str">
        <f t="shared" si="407"/>
        <v/>
      </c>
      <c r="X1714" s="231"/>
      <c r="Y1714" s="231"/>
      <c r="Z1714" s="485" t="str">
        <f t="shared" si="408"/>
        <v/>
      </c>
      <c r="AA1714" s="485"/>
      <c r="AB1714" s="485"/>
      <c r="AC1714" s="485"/>
      <c r="AD1714" s="479" t="str">
        <f t="shared" si="409"/>
        <v/>
      </c>
      <c r="AE1714" s="479"/>
      <c r="AF1714" s="479"/>
      <c r="AG1714" s="479" t="str">
        <f t="shared" si="410"/>
        <v/>
      </c>
      <c r="AH1714" s="479"/>
      <c r="AI1714" s="580"/>
    </row>
    <row r="1715" spans="1:35" s="54" customFormat="1" ht="15.75" hidden="1" customHeight="1">
      <c r="A1715" s="125" t="str">
        <f t="shared" si="400"/>
        <v>×</v>
      </c>
      <c r="B1715" s="53"/>
      <c r="F1715" s="265" t="str">
        <f t="shared" si="401"/>
        <v/>
      </c>
      <c r="G1715" s="266"/>
      <c r="H1715" s="231" t="str">
        <f t="shared" si="402"/>
        <v/>
      </c>
      <c r="I1715" s="231"/>
      <c r="J1715" s="231"/>
      <c r="K1715" s="485" t="str">
        <f t="shared" si="403"/>
        <v/>
      </c>
      <c r="L1715" s="485"/>
      <c r="M1715" s="485"/>
      <c r="N1715" s="485"/>
      <c r="O1715" s="479" t="str">
        <f t="shared" si="404"/>
        <v/>
      </c>
      <c r="P1715" s="479"/>
      <c r="Q1715" s="479"/>
      <c r="R1715" s="479" t="str">
        <f t="shared" si="405"/>
        <v/>
      </c>
      <c r="S1715" s="479"/>
      <c r="T1715" s="580"/>
      <c r="U1715" s="504" t="str">
        <f t="shared" si="406"/>
        <v/>
      </c>
      <c r="V1715" s="266"/>
      <c r="W1715" s="231" t="str">
        <f t="shared" si="407"/>
        <v/>
      </c>
      <c r="X1715" s="231"/>
      <c r="Y1715" s="231"/>
      <c r="Z1715" s="485" t="str">
        <f t="shared" si="408"/>
        <v/>
      </c>
      <c r="AA1715" s="485"/>
      <c r="AB1715" s="485"/>
      <c r="AC1715" s="485"/>
      <c r="AD1715" s="479" t="str">
        <f t="shared" si="409"/>
        <v/>
      </c>
      <c r="AE1715" s="479"/>
      <c r="AF1715" s="479"/>
      <c r="AG1715" s="479" t="str">
        <f t="shared" si="410"/>
        <v/>
      </c>
      <c r="AH1715" s="479"/>
      <c r="AI1715" s="580"/>
    </row>
    <row r="1716" spans="1:35" s="54" customFormat="1" ht="15.75" hidden="1" customHeight="1">
      <c r="A1716" s="125" t="str">
        <f t="shared" si="400"/>
        <v>×</v>
      </c>
      <c r="B1716" s="53"/>
      <c r="F1716" s="269" t="str">
        <f t="shared" si="401"/>
        <v/>
      </c>
      <c r="G1716" s="270"/>
      <c r="H1716" s="252" t="str">
        <f t="shared" si="402"/>
        <v/>
      </c>
      <c r="I1716" s="252"/>
      <c r="J1716" s="252"/>
      <c r="K1716" s="582" t="str">
        <f t="shared" si="403"/>
        <v/>
      </c>
      <c r="L1716" s="582"/>
      <c r="M1716" s="582"/>
      <c r="N1716" s="582"/>
      <c r="O1716" s="480" t="str">
        <f t="shared" si="404"/>
        <v/>
      </c>
      <c r="P1716" s="480"/>
      <c r="Q1716" s="480"/>
      <c r="R1716" s="480" t="str">
        <f t="shared" si="405"/>
        <v/>
      </c>
      <c r="S1716" s="480"/>
      <c r="T1716" s="583"/>
      <c r="U1716" s="509" t="str">
        <f t="shared" si="406"/>
        <v/>
      </c>
      <c r="V1716" s="270"/>
      <c r="W1716" s="252" t="str">
        <f t="shared" si="407"/>
        <v/>
      </c>
      <c r="X1716" s="252"/>
      <c r="Y1716" s="252"/>
      <c r="Z1716" s="582" t="str">
        <f t="shared" si="408"/>
        <v/>
      </c>
      <c r="AA1716" s="582"/>
      <c r="AB1716" s="582"/>
      <c r="AC1716" s="582"/>
      <c r="AD1716" s="480" t="str">
        <f t="shared" si="409"/>
        <v/>
      </c>
      <c r="AE1716" s="480"/>
      <c r="AF1716" s="480"/>
      <c r="AG1716" s="480" t="str">
        <f t="shared" si="410"/>
        <v/>
      </c>
      <c r="AH1716" s="480"/>
      <c r="AI1716" s="583"/>
    </row>
    <row r="1717" spans="1:35" s="54" customFormat="1" ht="15.75" customHeight="1">
      <c r="A1717" s="125" t="str">
        <f>IF(液状化L2の有無="","","×")</f>
        <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588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548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549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558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90" t="s">
        <v>559</v>
      </c>
      <c r="L1744" s="390"/>
      <c r="M1744" s="390"/>
      <c r="N1744" s="390"/>
      <c r="O1744" s="390"/>
      <c r="P1744" s="390"/>
      <c r="Q1744" s="390"/>
      <c r="R1744" s="390"/>
      <c r="S1744" s="390"/>
      <c r="T1744" s="390"/>
      <c r="U1744" s="390"/>
      <c r="V1744" s="390"/>
      <c r="W1744" s="390"/>
      <c r="X1744" s="390"/>
      <c r="Y1744" s="390"/>
      <c r="Z1744" s="390"/>
      <c r="AA1744" s="90"/>
      <c r="AB1744" s="90"/>
      <c r="AC1744" s="90"/>
      <c r="AD1744" s="58"/>
      <c r="AE1744" s="58"/>
      <c r="AF1744" s="58"/>
      <c r="AG1744" s="58"/>
      <c r="AH1744" s="58"/>
      <c r="AI1744" s="58"/>
    </row>
    <row r="1745" spans="1:62" s="54" customFormat="1" ht="15.75" customHeight="1">
      <c r="A1745" s="53"/>
      <c r="B1745" s="165" t="s">
        <v>588</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6" t="s">
        <v>428</v>
      </c>
      <c r="J1748" s="302"/>
      <c r="K1748" s="302"/>
      <c r="L1748" s="302"/>
      <c r="M1748" s="302"/>
      <c r="N1748" s="302"/>
      <c r="O1748" s="302"/>
      <c r="P1748" s="302"/>
      <c r="Q1748" s="302"/>
      <c r="R1748" s="595"/>
      <c r="S1748" s="458" t="s">
        <v>429</v>
      </c>
      <c r="T1748" s="258"/>
      <c r="U1748" s="258"/>
      <c r="V1748" s="258"/>
      <c r="W1748" s="258"/>
      <c r="X1748" s="258"/>
      <c r="Y1748" s="258"/>
      <c r="Z1748" s="258"/>
      <c r="AA1748" s="258"/>
      <c r="AB1748" s="259"/>
    </row>
    <row r="1749" spans="1:62" s="54" customFormat="1" ht="15.75" customHeight="1">
      <c r="A1749" s="53"/>
      <c r="B1749" s="53"/>
      <c r="I1749" s="403" t="s">
        <v>77</v>
      </c>
      <c r="J1749" s="355"/>
      <c r="K1749" s="355"/>
      <c r="L1749" s="588" t="s">
        <v>186</v>
      </c>
      <c r="M1749" s="589"/>
      <c r="N1749" s="589"/>
      <c r="O1749" s="355" t="s">
        <v>560</v>
      </c>
      <c r="P1749" s="355"/>
      <c r="Q1749" s="355"/>
      <c r="R1749" s="405"/>
      <c r="S1749" s="401" t="s">
        <v>77</v>
      </c>
      <c r="T1749" s="355"/>
      <c r="U1749" s="355"/>
      <c r="V1749" s="588" t="s">
        <v>186</v>
      </c>
      <c r="W1749" s="589"/>
      <c r="X1749" s="589"/>
      <c r="Y1749" s="355" t="s">
        <v>560</v>
      </c>
      <c r="Z1749" s="355"/>
      <c r="AA1749" s="355"/>
      <c r="AB1749" s="405"/>
    </row>
    <row r="1750" spans="1:62" s="54" customFormat="1" ht="15.75" customHeight="1">
      <c r="A1750" s="53"/>
      <c r="B1750" s="53"/>
      <c r="I1750" s="300"/>
      <c r="J1750" s="246"/>
      <c r="K1750" s="246"/>
      <c r="L1750" s="452"/>
      <c r="M1750" s="303"/>
      <c r="N1750" s="303"/>
      <c r="O1750" s="246"/>
      <c r="P1750" s="246"/>
      <c r="Q1750" s="246"/>
      <c r="R1750" s="406"/>
      <c r="S1750" s="417"/>
      <c r="T1750" s="246"/>
      <c r="U1750" s="246"/>
      <c r="V1750" s="452"/>
      <c r="W1750" s="303"/>
      <c r="X1750" s="303"/>
      <c r="Y1750" s="246"/>
      <c r="Z1750" s="246"/>
      <c r="AA1750" s="246"/>
      <c r="AB1750" s="406"/>
    </row>
    <row r="1751" spans="1:62" s="54" customFormat="1" ht="15.75" customHeight="1">
      <c r="A1751" s="180" t="str">
        <f>IF(LEN(I1751)+LEN(S1751)=0,"×","")</f>
        <v/>
      </c>
      <c r="B1751" s="165"/>
      <c r="I1751" s="587">
        <f t="shared" ref="I1751:I1766" si="411">IF(G606="","",G606)</f>
        <v>2</v>
      </c>
      <c r="J1751" s="374"/>
      <c r="K1751" s="374"/>
      <c r="L1751" s="590">
        <f t="shared" ref="L1751:L1766" si="412">IF(N606="","",N606)</f>
        <v>0.33000001311302185</v>
      </c>
      <c r="M1751" s="590"/>
      <c r="N1751" s="590"/>
      <c r="O1751" s="413">
        <f t="shared" ref="O1751:O1766" si="413">Q606</f>
        <v>0</v>
      </c>
      <c r="P1751" s="413"/>
      <c r="Q1751" s="413"/>
      <c r="R1751" s="425"/>
      <c r="S1751" s="591">
        <f t="shared" ref="S1751:S1766" si="414">IF(U606="","",U606)</f>
        <v>2</v>
      </c>
      <c r="T1751" s="374"/>
      <c r="U1751" s="374"/>
      <c r="V1751" s="590">
        <f t="shared" ref="V1751:V1766" si="415">IF(AB606="","",AB606)</f>
        <v>0.33000001311302185</v>
      </c>
      <c r="W1751" s="590"/>
      <c r="X1751" s="590"/>
      <c r="Y1751" s="413">
        <f t="shared" ref="Y1751:Y1766" si="416">AE606</f>
        <v>0</v>
      </c>
      <c r="Z1751" s="413"/>
      <c r="AA1751" s="413"/>
      <c r="AB1751" s="425"/>
    </row>
    <row r="1752" spans="1:62" s="54" customFormat="1" ht="15.75" customHeight="1">
      <c r="A1752" s="180" t="str">
        <f t="shared" ref="A1752:A1766" si="417">IF(LEN(I1752)+LEN(S1752)=0,"×","")</f>
        <v/>
      </c>
      <c r="B1752" s="165"/>
      <c r="F1752" s="53"/>
      <c r="G1752" s="53"/>
      <c r="H1752" s="55"/>
      <c r="I1752" s="592">
        <f t="shared" si="411"/>
        <v>3</v>
      </c>
      <c r="J1752" s="342"/>
      <c r="K1752" s="342"/>
      <c r="L1752" s="593">
        <f t="shared" si="412"/>
        <v>1.5</v>
      </c>
      <c r="M1752" s="593"/>
      <c r="N1752" s="593"/>
      <c r="O1752" s="272">
        <f t="shared" si="413"/>
        <v>0</v>
      </c>
      <c r="P1752" s="272"/>
      <c r="Q1752" s="272"/>
      <c r="R1752" s="273"/>
      <c r="S1752" s="594">
        <f t="shared" si="414"/>
        <v>3</v>
      </c>
      <c r="T1752" s="342"/>
      <c r="U1752" s="342"/>
      <c r="V1752" s="593">
        <f t="shared" si="415"/>
        <v>1.5</v>
      </c>
      <c r="W1752" s="593"/>
      <c r="X1752" s="593"/>
      <c r="Y1752" s="272">
        <f t="shared" si="416"/>
        <v>0</v>
      </c>
      <c r="Z1752" s="272"/>
      <c r="AA1752" s="272"/>
      <c r="AB1752" s="273"/>
    </row>
    <row r="1753" spans="1:62" ht="15.75" customHeight="1">
      <c r="A1753" s="180" t="str">
        <f t="shared" si="417"/>
        <v/>
      </c>
      <c r="I1753" s="592">
        <f t="shared" si="411"/>
        <v>4</v>
      </c>
      <c r="J1753" s="342"/>
      <c r="K1753" s="342"/>
      <c r="L1753" s="593">
        <f t="shared" si="412"/>
        <v>6.5500001907348633</v>
      </c>
      <c r="M1753" s="593"/>
      <c r="N1753" s="593"/>
      <c r="O1753" s="272">
        <f t="shared" si="413"/>
        <v>10075.087640062466</v>
      </c>
      <c r="P1753" s="272"/>
      <c r="Q1753" s="272"/>
      <c r="R1753" s="273"/>
      <c r="S1753" s="594">
        <f t="shared" si="414"/>
        <v>4</v>
      </c>
      <c r="T1753" s="342"/>
      <c r="U1753" s="342"/>
      <c r="V1753" s="593">
        <f t="shared" si="415"/>
        <v>6.5500001907348633</v>
      </c>
      <c r="W1753" s="593"/>
      <c r="X1753" s="593"/>
      <c r="Y1753" s="272">
        <f t="shared" si="416"/>
        <v>10075.087640062466</v>
      </c>
      <c r="Z1753" s="272"/>
      <c r="AA1753" s="272"/>
      <c r="AB1753" s="273"/>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92">
        <f t="shared" si="411"/>
        <v>5</v>
      </c>
      <c r="J1754" s="342"/>
      <c r="K1754" s="342"/>
      <c r="L1754" s="593">
        <f t="shared" si="412"/>
        <v>3.4500000476837158</v>
      </c>
      <c r="M1754" s="593"/>
      <c r="N1754" s="593"/>
      <c r="O1754" s="272">
        <f t="shared" si="413"/>
        <v>10075.087640062466</v>
      </c>
      <c r="P1754" s="272"/>
      <c r="Q1754" s="272"/>
      <c r="R1754" s="273"/>
      <c r="S1754" s="594">
        <f t="shared" si="414"/>
        <v>5</v>
      </c>
      <c r="T1754" s="342"/>
      <c r="U1754" s="342"/>
      <c r="V1754" s="593">
        <f t="shared" si="415"/>
        <v>3.4500000476837158</v>
      </c>
      <c r="W1754" s="593"/>
      <c r="X1754" s="593"/>
      <c r="Y1754" s="272">
        <f t="shared" si="416"/>
        <v>10075.087640062466</v>
      </c>
      <c r="Z1754" s="272"/>
      <c r="AA1754" s="272"/>
      <c r="AB1754" s="273"/>
    </row>
    <row r="1755" spans="1:62" ht="15.75" customHeight="1">
      <c r="A1755" s="180" t="str">
        <f t="shared" si="417"/>
        <v/>
      </c>
      <c r="I1755" s="592">
        <f t="shared" si="411"/>
        <v>6</v>
      </c>
      <c r="J1755" s="342"/>
      <c r="K1755" s="342"/>
      <c r="L1755" s="593">
        <f t="shared" si="412"/>
        <v>2.3499999046325684</v>
      </c>
      <c r="M1755" s="593"/>
      <c r="N1755" s="593"/>
      <c r="O1755" s="272">
        <f t="shared" si="413"/>
        <v>10075.087640062466</v>
      </c>
      <c r="P1755" s="272"/>
      <c r="Q1755" s="272"/>
      <c r="R1755" s="273"/>
      <c r="S1755" s="594">
        <f t="shared" si="414"/>
        <v>6</v>
      </c>
      <c r="T1755" s="342"/>
      <c r="U1755" s="342"/>
      <c r="V1755" s="593">
        <f t="shared" si="415"/>
        <v>2.3499999046325684</v>
      </c>
      <c r="W1755" s="593"/>
      <c r="X1755" s="593"/>
      <c r="Y1755" s="272">
        <f t="shared" si="416"/>
        <v>10075.087640062466</v>
      </c>
      <c r="Z1755" s="272"/>
      <c r="AA1755" s="272"/>
      <c r="AB1755" s="273"/>
    </row>
    <row r="1756" spans="1:62" ht="15.75" customHeight="1">
      <c r="A1756" s="180" t="str">
        <f t="shared" si="417"/>
        <v/>
      </c>
      <c r="I1756" s="592">
        <f t="shared" si="411"/>
        <v>7</v>
      </c>
      <c r="J1756" s="342"/>
      <c r="K1756" s="342"/>
      <c r="L1756" s="593">
        <f t="shared" si="412"/>
        <v>8.6000003814697266</v>
      </c>
      <c r="M1756" s="593"/>
      <c r="N1756" s="593"/>
      <c r="O1756" s="272">
        <f t="shared" si="413"/>
        <v>66270.326231149884</v>
      </c>
      <c r="P1756" s="272"/>
      <c r="Q1756" s="272"/>
      <c r="R1756" s="273"/>
      <c r="S1756" s="594">
        <f t="shared" si="414"/>
        <v>7</v>
      </c>
      <c r="T1756" s="342"/>
      <c r="U1756" s="342"/>
      <c r="V1756" s="593">
        <f t="shared" si="415"/>
        <v>8.6000003814697266</v>
      </c>
      <c r="W1756" s="593"/>
      <c r="X1756" s="593"/>
      <c r="Y1756" s="272">
        <f t="shared" si="416"/>
        <v>66270.326231149884</v>
      </c>
      <c r="Z1756" s="272"/>
      <c r="AA1756" s="272"/>
      <c r="AB1756" s="273"/>
    </row>
    <row r="1757" spans="1:62" ht="15.75" customHeight="1">
      <c r="A1757" s="180" t="str">
        <f t="shared" si="417"/>
        <v/>
      </c>
      <c r="I1757" s="592">
        <f t="shared" si="411"/>
        <v>8</v>
      </c>
      <c r="J1757" s="342"/>
      <c r="K1757" s="342"/>
      <c r="L1757" s="593">
        <f t="shared" si="412"/>
        <v>2.2000000476837158</v>
      </c>
      <c r="M1757" s="593"/>
      <c r="N1757" s="593"/>
      <c r="O1757" s="272">
        <f t="shared" si="413"/>
        <v>31492.89555591088</v>
      </c>
      <c r="P1757" s="272"/>
      <c r="Q1757" s="272"/>
      <c r="R1757" s="273"/>
      <c r="S1757" s="594">
        <f t="shared" si="414"/>
        <v>8</v>
      </c>
      <c r="T1757" s="342"/>
      <c r="U1757" s="342"/>
      <c r="V1757" s="593">
        <f t="shared" si="415"/>
        <v>2.2000000476837158</v>
      </c>
      <c r="W1757" s="593"/>
      <c r="X1757" s="593"/>
      <c r="Y1757" s="272">
        <f t="shared" si="416"/>
        <v>31492.89555591088</v>
      </c>
      <c r="Z1757" s="272"/>
      <c r="AA1757" s="272"/>
      <c r="AB1757" s="273"/>
    </row>
    <row r="1758" spans="1:62" ht="15.75" customHeight="1">
      <c r="A1758" s="180" t="str">
        <f t="shared" si="417"/>
        <v/>
      </c>
      <c r="I1758" s="592">
        <f t="shared" si="411"/>
        <v>9</v>
      </c>
      <c r="J1758" s="342"/>
      <c r="K1758" s="342"/>
      <c r="L1758" s="593">
        <f t="shared" si="412"/>
        <v>1.5</v>
      </c>
      <c r="M1758" s="593"/>
      <c r="N1758" s="593"/>
      <c r="O1758" s="272">
        <f t="shared" si="413"/>
        <v>51317.915996389267</v>
      </c>
      <c r="P1758" s="272"/>
      <c r="Q1758" s="272"/>
      <c r="R1758" s="273"/>
      <c r="S1758" s="594">
        <f t="shared" si="414"/>
        <v>9</v>
      </c>
      <c r="T1758" s="342"/>
      <c r="U1758" s="342"/>
      <c r="V1758" s="593">
        <f t="shared" si="415"/>
        <v>1.5</v>
      </c>
      <c r="W1758" s="593"/>
      <c r="X1758" s="593"/>
      <c r="Y1758" s="272">
        <f t="shared" si="416"/>
        <v>51317.915996389267</v>
      </c>
      <c r="Z1758" s="272"/>
      <c r="AA1758" s="272"/>
      <c r="AB1758" s="273"/>
    </row>
    <row r="1759" spans="1:62" ht="15.75" customHeight="1">
      <c r="A1759" s="180" t="str">
        <f t="shared" si="417"/>
        <v/>
      </c>
      <c r="I1759" s="592">
        <f t="shared" si="411"/>
        <v>10</v>
      </c>
      <c r="J1759" s="342"/>
      <c r="K1759" s="342"/>
      <c r="L1759" s="593">
        <f t="shared" si="412"/>
        <v>3.8499999046325684</v>
      </c>
      <c r="M1759" s="593"/>
      <c r="N1759" s="593"/>
      <c r="O1759" s="272">
        <f t="shared" si="413"/>
        <v>36898.005716412117</v>
      </c>
      <c r="P1759" s="272"/>
      <c r="Q1759" s="272"/>
      <c r="R1759" s="273"/>
      <c r="S1759" s="594">
        <f t="shared" si="414"/>
        <v>10</v>
      </c>
      <c r="T1759" s="342"/>
      <c r="U1759" s="342"/>
      <c r="V1759" s="593">
        <f t="shared" si="415"/>
        <v>3.8499999046325684</v>
      </c>
      <c r="W1759" s="593"/>
      <c r="X1759" s="593"/>
      <c r="Y1759" s="272">
        <f t="shared" si="416"/>
        <v>36898.005716412117</v>
      </c>
      <c r="Z1759" s="272"/>
      <c r="AA1759" s="272"/>
      <c r="AB1759" s="273"/>
      <c r="AO1759" s="165"/>
      <c r="AP1759" s="165"/>
      <c r="AQ1759" s="165"/>
      <c r="AR1759" s="165"/>
      <c r="AS1759" s="165"/>
      <c r="AT1759" s="165"/>
      <c r="AU1759" s="165"/>
      <c r="AV1759" s="165"/>
      <c r="AW1759" s="165"/>
      <c r="AX1759" s="165"/>
      <c r="AY1759" s="165"/>
    </row>
    <row r="1760" spans="1:62" ht="15.75" customHeight="1">
      <c r="A1760" s="180" t="str">
        <f t="shared" si="417"/>
        <v/>
      </c>
      <c r="I1760" s="592">
        <f t="shared" si="411"/>
        <v>11</v>
      </c>
      <c r="J1760" s="342"/>
      <c r="K1760" s="342"/>
      <c r="L1760" s="593">
        <f t="shared" si="412"/>
        <v>2.4000000953674316</v>
      </c>
      <c r="M1760" s="593"/>
      <c r="N1760" s="593"/>
      <c r="O1760" s="272">
        <f t="shared" si="413"/>
        <v>51317.915996389267</v>
      </c>
      <c r="P1760" s="272"/>
      <c r="Q1760" s="272"/>
      <c r="R1760" s="273"/>
      <c r="S1760" s="594">
        <f t="shared" si="414"/>
        <v>11</v>
      </c>
      <c r="T1760" s="342"/>
      <c r="U1760" s="342"/>
      <c r="V1760" s="593">
        <f t="shared" si="415"/>
        <v>2.4000000953674316</v>
      </c>
      <c r="W1760" s="593"/>
      <c r="X1760" s="593"/>
      <c r="Y1760" s="272">
        <f t="shared" si="416"/>
        <v>51317.915996389267</v>
      </c>
      <c r="Z1760" s="272"/>
      <c r="AA1760" s="272"/>
      <c r="AB1760" s="273"/>
    </row>
    <row r="1761" spans="1:62" ht="15.75" customHeight="1">
      <c r="A1761" s="180" t="str">
        <f t="shared" si="417"/>
        <v/>
      </c>
      <c r="I1761" s="592">
        <f t="shared" si="411"/>
        <v>12</v>
      </c>
      <c r="J1761" s="342"/>
      <c r="K1761" s="342"/>
      <c r="L1761" s="593">
        <f t="shared" si="412"/>
        <v>0.76999998092651367</v>
      </c>
      <c r="M1761" s="593"/>
      <c r="N1761" s="593"/>
      <c r="O1761" s="272">
        <f t="shared" si="413"/>
        <v>34777.430675239011</v>
      </c>
      <c r="P1761" s="272"/>
      <c r="Q1761" s="272"/>
      <c r="R1761" s="273"/>
      <c r="S1761" s="594">
        <f t="shared" si="414"/>
        <v>12</v>
      </c>
      <c r="T1761" s="342"/>
      <c r="U1761" s="342"/>
      <c r="V1761" s="593">
        <f t="shared" si="415"/>
        <v>2.2699999809265137</v>
      </c>
      <c r="W1761" s="593"/>
      <c r="X1761" s="593"/>
      <c r="Y1761" s="272">
        <f t="shared" si="416"/>
        <v>34777.430675239011</v>
      </c>
      <c r="Z1761" s="272"/>
      <c r="AA1761" s="272"/>
      <c r="AB1761" s="273"/>
    </row>
    <row r="1762" spans="1:62" ht="15.75" customHeight="1">
      <c r="A1762" s="180" t="str">
        <f t="shared" si="417"/>
        <v/>
      </c>
      <c r="I1762" s="592">
        <f t="shared" si="411"/>
        <v>12</v>
      </c>
      <c r="J1762" s="342"/>
      <c r="K1762" s="342"/>
      <c r="L1762" s="593">
        <f t="shared" si="412"/>
        <v>1.5</v>
      </c>
      <c r="M1762" s="593"/>
      <c r="N1762" s="593"/>
      <c r="O1762" s="272">
        <f t="shared" si="413"/>
        <v>0</v>
      </c>
      <c r="P1762" s="272"/>
      <c r="Q1762" s="272"/>
      <c r="R1762" s="273"/>
      <c r="S1762" s="594" t="str">
        <f t="shared" si="414"/>
        <v/>
      </c>
      <c r="T1762" s="342"/>
      <c r="U1762" s="342"/>
      <c r="V1762" s="593" t="str">
        <f t="shared" si="415"/>
        <v/>
      </c>
      <c r="W1762" s="593"/>
      <c r="X1762" s="593"/>
      <c r="Y1762" s="272" t="str">
        <f t="shared" si="416"/>
        <v/>
      </c>
      <c r="Z1762" s="272"/>
      <c r="AA1762" s="272"/>
      <c r="AB1762" s="273"/>
    </row>
    <row r="1763" spans="1:62" ht="15.75" hidden="1" customHeight="1">
      <c r="A1763" s="180" t="str">
        <f t="shared" si="417"/>
        <v>×</v>
      </c>
      <c r="I1763" s="592" t="str">
        <f t="shared" si="411"/>
        <v/>
      </c>
      <c r="J1763" s="342"/>
      <c r="K1763" s="342"/>
      <c r="L1763" s="593" t="str">
        <f t="shared" si="412"/>
        <v/>
      </c>
      <c r="M1763" s="593"/>
      <c r="N1763" s="593"/>
      <c r="O1763" s="272" t="str">
        <f t="shared" si="413"/>
        <v/>
      </c>
      <c r="P1763" s="272"/>
      <c r="Q1763" s="272"/>
      <c r="R1763" s="273"/>
      <c r="S1763" s="594" t="str">
        <f t="shared" si="414"/>
        <v/>
      </c>
      <c r="T1763" s="342"/>
      <c r="U1763" s="342"/>
      <c r="V1763" s="593" t="str">
        <f t="shared" si="415"/>
        <v/>
      </c>
      <c r="W1763" s="593"/>
      <c r="X1763" s="593"/>
      <c r="Y1763" s="272" t="str">
        <f t="shared" si="416"/>
        <v/>
      </c>
      <c r="Z1763" s="272"/>
      <c r="AA1763" s="272"/>
      <c r="AB1763" s="273"/>
    </row>
    <row r="1764" spans="1:62" ht="15.75" hidden="1" customHeight="1">
      <c r="A1764" s="180" t="str">
        <f t="shared" si="417"/>
        <v>×</v>
      </c>
      <c r="I1764" s="592" t="str">
        <f t="shared" si="411"/>
        <v/>
      </c>
      <c r="J1764" s="342"/>
      <c r="K1764" s="342"/>
      <c r="L1764" s="593" t="str">
        <f t="shared" si="412"/>
        <v/>
      </c>
      <c r="M1764" s="593"/>
      <c r="N1764" s="593"/>
      <c r="O1764" s="272" t="str">
        <f t="shared" si="413"/>
        <v/>
      </c>
      <c r="P1764" s="272"/>
      <c r="Q1764" s="272"/>
      <c r="R1764" s="273"/>
      <c r="S1764" s="594" t="str">
        <f t="shared" si="414"/>
        <v/>
      </c>
      <c r="T1764" s="342"/>
      <c r="U1764" s="342"/>
      <c r="V1764" s="593" t="str">
        <f t="shared" si="415"/>
        <v/>
      </c>
      <c r="W1764" s="593"/>
      <c r="X1764" s="593"/>
      <c r="Y1764" s="272" t="str">
        <f t="shared" si="416"/>
        <v/>
      </c>
      <c r="Z1764" s="272"/>
      <c r="AA1764" s="272"/>
      <c r="AB1764" s="273"/>
    </row>
    <row r="1765" spans="1:62" ht="15.75" hidden="1" customHeight="1">
      <c r="A1765" s="180" t="str">
        <f t="shared" si="417"/>
        <v>×</v>
      </c>
      <c r="I1765" s="592" t="str">
        <f t="shared" si="411"/>
        <v/>
      </c>
      <c r="J1765" s="342"/>
      <c r="K1765" s="342"/>
      <c r="L1765" s="593" t="str">
        <f t="shared" si="412"/>
        <v/>
      </c>
      <c r="M1765" s="593"/>
      <c r="N1765" s="593"/>
      <c r="O1765" s="272" t="str">
        <f t="shared" si="413"/>
        <v/>
      </c>
      <c r="P1765" s="272"/>
      <c r="Q1765" s="272"/>
      <c r="R1765" s="273"/>
      <c r="S1765" s="594" t="str">
        <f t="shared" si="414"/>
        <v/>
      </c>
      <c r="T1765" s="342"/>
      <c r="U1765" s="342"/>
      <c r="V1765" s="593" t="str">
        <f t="shared" si="415"/>
        <v/>
      </c>
      <c r="W1765" s="593"/>
      <c r="X1765" s="593"/>
      <c r="Y1765" s="272" t="str">
        <f t="shared" si="416"/>
        <v/>
      </c>
      <c r="Z1765" s="272"/>
      <c r="AA1765" s="272"/>
      <c r="AB1765" s="273"/>
    </row>
    <row r="1766" spans="1:62" ht="15.75" hidden="1" customHeight="1">
      <c r="A1766" s="180" t="str">
        <f t="shared" si="417"/>
        <v>×</v>
      </c>
      <c r="I1766" s="604" t="str">
        <f t="shared" si="411"/>
        <v/>
      </c>
      <c r="J1766" s="388"/>
      <c r="K1766" s="388"/>
      <c r="L1766" s="605" t="str">
        <f t="shared" si="412"/>
        <v/>
      </c>
      <c r="M1766" s="605"/>
      <c r="N1766" s="605"/>
      <c r="O1766" s="274" t="str">
        <f t="shared" si="413"/>
        <v/>
      </c>
      <c r="P1766" s="274"/>
      <c r="Q1766" s="274"/>
      <c r="R1766" s="275"/>
      <c r="S1766" s="606" t="str">
        <f t="shared" si="414"/>
        <v/>
      </c>
      <c r="T1766" s="388"/>
      <c r="U1766" s="388"/>
      <c r="V1766" s="605" t="str">
        <f t="shared" si="415"/>
        <v/>
      </c>
      <c r="W1766" s="605"/>
      <c r="X1766" s="605"/>
      <c r="Y1766" s="274" t="str">
        <f t="shared" si="416"/>
        <v/>
      </c>
      <c r="Z1766" s="274"/>
      <c r="AA1766" s="274"/>
      <c r="AB1766" s="275"/>
    </row>
    <row r="1767" spans="1:62" ht="15.75" customHeight="1">
      <c r="B1767" s="165" t="s">
        <v>588</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6" t="s">
        <v>428</v>
      </c>
      <c r="J1770" s="302"/>
      <c r="K1770" s="302"/>
      <c r="L1770" s="302"/>
      <c r="M1770" s="302"/>
      <c r="N1770" s="302"/>
      <c r="O1770" s="302"/>
      <c r="P1770" s="302"/>
      <c r="Q1770" s="302"/>
      <c r="R1770" s="595"/>
      <c r="S1770" s="458" t="s">
        <v>429</v>
      </c>
      <c r="T1770" s="258"/>
      <c r="U1770" s="258"/>
      <c r="V1770" s="258"/>
      <c r="W1770" s="258"/>
      <c r="X1770" s="258"/>
      <c r="Y1770" s="258"/>
      <c r="Z1770" s="258"/>
      <c r="AA1770" s="258"/>
      <c r="AB1770" s="259"/>
    </row>
    <row r="1771" spans="1:62" s="54" customFormat="1" ht="15.75" customHeight="1">
      <c r="A1771" s="53"/>
      <c r="B1771" s="53"/>
      <c r="I1771" s="403" t="s">
        <v>77</v>
      </c>
      <c r="J1771" s="355"/>
      <c r="K1771" s="355"/>
      <c r="L1771" s="588" t="s">
        <v>186</v>
      </c>
      <c r="M1771" s="589"/>
      <c r="N1771" s="589"/>
      <c r="O1771" s="355" t="s">
        <v>560</v>
      </c>
      <c r="P1771" s="355"/>
      <c r="Q1771" s="355"/>
      <c r="R1771" s="405"/>
      <c r="S1771" s="401" t="s">
        <v>77</v>
      </c>
      <c r="T1771" s="355"/>
      <c r="U1771" s="355"/>
      <c r="V1771" s="588" t="s">
        <v>186</v>
      </c>
      <c r="W1771" s="589"/>
      <c r="X1771" s="589"/>
      <c r="Y1771" s="355" t="s">
        <v>560</v>
      </c>
      <c r="Z1771" s="355"/>
      <c r="AA1771" s="355"/>
      <c r="AB1771" s="405"/>
    </row>
    <row r="1772" spans="1:62" s="54" customFormat="1" ht="15.75" customHeight="1">
      <c r="A1772" s="53"/>
      <c r="B1772" s="53"/>
      <c r="I1772" s="300"/>
      <c r="J1772" s="246"/>
      <c r="K1772" s="246"/>
      <c r="L1772" s="452"/>
      <c r="M1772" s="303"/>
      <c r="N1772" s="303"/>
      <c r="O1772" s="246"/>
      <c r="P1772" s="246"/>
      <c r="Q1772" s="246"/>
      <c r="R1772" s="406"/>
      <c r="S1772" s="417"/>
      <c r="T1772" s="246"/>
      <c r="U1772" s="246"/>
      <c r="V1772" s="452"/>
      <c r="W1772" s="303"/>
      <c r="X1772" s="303"/>
      <c r="Y1772" s="246"/>
      <c r="Z1772" s="246"/>
      <c r="AA1772" s="246"/>
      <c r="AB1772" s="406"/>
    </row>
    <row r="1773" spans="1:62" s="54" customFormat="1" ht="15.75" customHeight="1">
      <c r="A1773" s="180" t="str">
        <f>IF(LEN(I1773)+LEN(S1773)=0,"×","")</f>
        <v/>
      </c>
      <c r="B1773" s="165"/>
      <c r="I1773" s="587">
        <f t="shared" ref="I1773:I1788" si="418">IF(G629="","",G629)</f>
        <v>2</v>
      </c>
      <c r="J1773" s="374"/>
      <c r="K1773" s="374"/>
      <c r="L1773" s="590">
        <f t="shared" ref="L1773:L1788" si="419">IF(N629="","",N629)</f>
        <v>0.33000001311302185</v>
      </c>
      <c r="M1773" s="590"/>
      <c r="N1773" s="590"/>
      <c r="O1773" s="413">
        <f t="shared" ref="O1773:O1788" si="420">Q629</f>
        <v>7846.1276523405086</v>
      </c>
      <c r="P1773" s="413"/>
      <c r="Q1773" s="413"/>
      <c r="R1773" s="425"/>
      <c r="S1773" s="591">
        <f t="shared" ref="S1773:S1788" si="421">IF(U629="","",U629)</f>
        <v>2</v>
      </c>
      <c r="T1773" s="374"/>
      <c r="U1773" s="374"/>
      <c r="V1773" s="590">
        <f t="shared" ref="V1773:V1788" si="422">IF(AB629="","",AB629)</f>
        <v>0.33000001311302185</v>
      </c>
      <c r="W1773" s="590"/>
      <c r="X1773" s="590"/>
      <c r="Y1773" s="413">
        <f t="shared" ref="Y1773:Y1788" si="423">AE629</f>
        <v>7846.1276523405086</v>
      </c>
      <c r="Z1773" s="413"/>
      <c r="AA1773" s="413"/>
      <c r="AB1773" s="425"/>
    </row>
    <row r="1774" spans="1:62" s="54" customFormat="1" ht="15.75" customHeight="1">
      <c r="A1774" s="180" t="str">
        <f t="shared" ref="A1774:A1788" si="424">IF(LEN(I1774)+LEN(S1774)=0,"×","")</f>
        <v/>
      </c>
      <c r="B1774" s="165"/>
      <c r="F1774" s="53"/>
      <c r="G1774" s="53"/>
      <c r="H1774" s="55"/>
      <c r="I1774" s="592">
        <f t="shared" si="418"/>
        <v>3</v>
      </c>
      <c r="J1774" s="342"/>
      <c r="K1774" s="342"/>
      <c r="L1774" s="593">
        <f t="shared" si="419"/>
        <v>1.5</v>
      </c>
      <c r="M1774" s="593"/>
      <c r="N1774" s="593"/>
      <c r="O1774" s="272">
        <f t="shared" si="420"/>
        <v>6573.7826276366422</v>
      </c>
      <c r="P1774" s="272"/>
      <c r="Q1774" s="272"/>
      <c r="R1774" s="273"/>
      <c r="S1774" s="594">
        <f t="shared" si="421"/>
        <v>3</v>
      </c>
      <c r="T1774" s="342"/>
      <c r="U1774" s="342"/>
      <c r="V1774" s="593">
        <f t="shared" si="422"/>
        <v>1.5</v>
      </c>
      <c r="W1774" s="593"/>
      <c r="X1774" s="593"/>
      <c r="Y1774" s="272">
        <f t="shared" si="423"/>
        <v>6573.7826276366422</v>
      </c>
      <c r="Z1774" s="272"/>
      <c r="AA1774" s="272"/>
      <c r="AB1774" s="273"/>
    </row>
    <row r="1775" spans="1:62" ht="15.75" customHeight="1">
      <c r="A1775" s="180" t="str">
        <f t="shared" si="424"/>
        <v/>
      </c>
      <c r="I1775" s="592">
        <f t="shared" si="418"/>
        <v>4</v>
      </c>
      <c r="J1775" s="342"/>
      <c r="K1775" s="342"/>
      <c r="L1775" s="593">
        <f t="shared" si="419"/>
        <v>6.5500001907348633</v>
      </c>
      <c r="M1775" s="593"/>
      <c r="N1775" s="593"/>
      <c r="O1775" s="272">
        <f t="shared" si="420"/>
        <v>20145.462891144547</v>
      </c>
      <c r="P1775" s="272"/>
      <c r="Q1775" s="272"/>
      <c r="R1775" s="273"/>
      <c r="S1775" s="594">
        <f t="shared" si="421"/>
        <v>4</v>
      </c>
      <c r="T1775" s="342"/>
      <c r="U1775" s="342"/>
      <c r="V1775" s="593">
        <f t="shared" si="422"/>
        <v>6.5500001907348633</v>
      </c>
      <c r="W1775" s="593"/>
      <c r="X1775" s="593"/>
      <c r="Y1775" s="272">
        <f t="shared" si="423"/>
        <v>20145.462891144547</v>
      </c>
      <c r="Z1775" s="272"/>
      <c r="AA1775" s="272"/>
      <c r="AB1775" s="273"/>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92">
        <f t="shared" si="418"/>
        <v>5</v>
      </c>
      <c r="J1776" s="342"/>
      <c r="K1776" s="342"/>
      <c r="L1776" s="593">
        <f t="shared" si="419"/>
        <v>3.4500000476837158</v>
      </c>
      <c r="M1776" s="593"/>
      <c r="N1776" s="593"/>
      <c r="O1776" s="272">
        <f t="shared" si="420"/>
        <v>20145.462891144547</v>
      </c>
      <c r="P1776" s="272"/>
      <c r="Q1776" s="272"/>
      <c r="R1776" s="273"/>
      <c r="S1776" s="594">
        <f t="shared" si="421"/>
        <v>5</v>
      </c>
      <c r="T1776" s="342"/>
      <c r="U1776" s="342"/>
      <c r="V1776" s="593">
        <f t="shared" si="422"/>
        <v>3.4500000476837158</v>
      </c>
      <c r="W1776" s="593"/>
      <c r="X1776" s="593"/>
      <c r="Y1776" s="272">
        <f t="shared" si="423"/>
        <v>20145.462891144547</v>
      </c>
      <c r="Z1776" s="272"/>
      <c r="AA1776" s="272"/>
      <c r="AB1776" s="273"/>
    </row>
    <row r="1777" spans="1:51" ht="15.75" customHeight="1">
      <c r="A1777" s="180" t="str">
        <f t="shared" si="424"/>
        <v/>
      </c>
      <c r="I1777" s="592">
        <f t="shared" si="418"/>
        <v>6</v>
      </c>
      <c r="J1777" s="342"/>
      <c r="K1777" s="342"/>
      <c r="L1777" s="593">
        <f t="shared" si="419"/>
        <v>2.3499999046325684</v>
      </c>
      <c r="M1777" s="593"/>
      <c r="N1777" s="593"/>
      <c r="O1777" s="272">
        <f t="shared" si="420"/>
        <v>20145.462891144547</v>
      </c>
      <c r="P1777" s="272"/>
      <c r="Q1777" s="272"/>
      <c r="R1777" s="273"/>
      <c r="S1777" s="594">
        <f t="shared" si="421"/>
        <v>6</v>
      </c>
      <c r="T1777" s="342"/>
      <c r="U1777" s="342"/>
      <c r="V1777" s="593">
        <f t="shared" si="422"/>
        <v>2.3499999046325684</v>
      </c>
      <c r="W1777" s="593"/>
      <c r="X1777" s="593"/>
      <c r="Y1777" s="272">
        <f t="shared" si="423"/>
        <v>20145.462891144547</v>
      </c>
      <c r="Z1777" s="272"/>
      <c r="AA1777" s="272"/>
      <c r="AB1777" s="273"/>
    </row>
    <row r="1778" spans="1:51" ht="15.75" customHeight="1">
      <c r="A1778" s="180" t="str">
        <f t="shared" si="424"/>
        <v/>
      </c>
      <c r="I1778" s="592">
        <f t="shared" si="418"/>
        <v>7</v>
      </c>
      <c r="J1778" s="342"/>
      <c r="K1778" s="342"/>
      <c r="L1778" s="593">
        <f t="shared" si="419"/>
        <v>8.6000003814697266</v>
      </c>
      <c r="M1778" s="593"/>
      <c r="N1778" s="593"/>
      <c r="O1778" s="272">
        <f t="shared" si="420"/>
        <v>132535.94007331939</v>
      </c>
      <c r="P1778" s="272"/>
      <c r="Q1778" s="272"/>
      <c r="R1778" s="273"/>
      <c r="S1778" s="594">
        <f t="shared" si="421"/>
        <v>7</v>
      </c>
      <c r="T1778" s="342"/>
      <c r="U1778" s="342"/>
      <c r="V1778" s="593">
        <f t="shared" si="422"/>
        <v>8.6000003814697266</v>
      </c>
      <c r="W1778" s="593"/>
      <c r="X1778" s="593"/>
      <c r="Y1778" s="272">
        <f t="shared" si="423"/>
        <v>132535.94007331939</v>
      </c>
      <c r="Z1778" s="272"/>
      <c r="AA1778" s="272"/>
      <c r="AB1778" s="273"/>
    </row>
    <row r="1779" spans="1:51" ht="15.75" customHeight="1">
      <c r="A1779" s="180" t="str">
        <f t="shared" si="424"/>
        <v/>
      </c>
      <c r="I1779" s="592">
        <f t="shared" si="418"/>
        <v>8</v>
      </c>
      <c r="J1779" s="342"/>
      <c r="K1779" s="342"/>
      <c r="L1779" s="593">
        <f t="shared" si="419"/>
        <v>2.2000000476837158</v>
      </c>
      <c r="M1779" s="593"/>
      <c r="N1779" s="593"/>
      <c r="O1779" s="272">
        <f t="shared" si="420"/>
        <v>62981.078722841376</v>
      </c>
      <c r="P1779" s="272"/>
      <c r="Q1779" s="272"/>
      <c r="R1779" s="273"/>
      <c r="S1779" s="594">
        <f t="shared" si="421"/>
        <v>8</v>
      </c>
      <c r="T1779" s="342"/>
      <c r="U1779" s="342"/>
      <c r="V1779" s="593">
        <f t="shared" si="422"/>
        <v>2.2000000476837158</v>
      </c>
      <c r="W1779" s="593"/>
      <c r="X1779" s="593"/>
      <c r="Y1779" s="272">
        <f t="shared" si="423"/>
        <v>62981.078722841376</v>
      </c>
      <c r="Z1779" s="272"/>
      <c r="AA1779" s="272"/>
      <c r="AB1779" s="273"/>
    </row>
    <row r="1780" spans="1:51" ht="15.75" customHeight="1">
      <c r="A1780" s="180" t="str">
        <f t="shared" si="424"/>
        <v/>
      </c>
      <c r="I1780" s="592">
        <f t="shared" si="418"/>
        <v>9</v>
      </c>
      <c r="J1780" s="342"/>
      <c r="K1780" s="342"/>
      <c r="L1780" s="593">
        <f t="shared" si="419"/>
        <v>1.5</v>
      </c>
      <c r="M1780" s="593"/>
      <c r="N1780" s="593"/>
      <c r="O1780" s="272">
        <f t="shared" si="420"/>
        <v>102635.83199277853</v>
      </c>
      <c r="P1780" s="272"/>
      <c r="Q1780" s="272"/>
      <c r="R1780" s="273"/>
      <c r="S1780" s="594">
        <f t="shared" si="421"/>
        <v>9</v>
      </c>
      <c r="T1780" s="342"/>
      <c r="U1780" s="342"/>
      <c r="V1780" s="593">
        <f t="shared" si="422"/>
        <v>1.5</v>
      </c>
      <c r="W1780" s="593"/>
      <c r="X1780" s="593"/>
      <c r="Y1780" s="272">
        <f t="shared" si="423"/>
        <v>102635.83199277853</v>
      </c>
      <c r="Z1780" s="272"/>
      <c r="AA1780" s="272"/>
      <c r="AB1780" s="273"/>
    </row>
    <row r="1781" spans="1:51" ht="15.75" customHeight="1">
      <c r="A1781" s="180" t="str">
        <f t="shared" si="424"/>
        <v/>
      </c>
      <c r="I1781" s="592">
        <f t="shared" si="418"/>
        <v>10</v>
      </c>
      <c r="J1781" s="342"/>
      <c r="K1781" s="342"/>
      <c r="L1781" s="593">
        <f t="shared" si="419"/>
        <v>3.8499999046325684</v>
      </c>
      <c r="M1781" s="593"/>
      <c r="N1781" s="593"/>
      <c r="O1781" s="272">
        <f t="shared" si="420"/>
        <v>73796.011432824234</v>
      </c>
      <c r="P1781" s="272"/>
      <c r="Q1781" s="272"/>
      <c r="R1781" s="273"/>
      <c r="S1781" s="594">
        <f t="shared" si="421"/>
        <v>10</v>
      </c>
      <c r="T1781" s="342"/>
      <c r="U1781" s="342"/>
      <c r="V1781" s="593">
        <f t="shared" si="422"/>
        <v>3.8499999046325684</v>
      </c>
      <c r="W1781" s="593"/>
      <c r="X1781" s="593"/>
      <c r="Y1781" s="272">
        <f t="shared" si="423"/>
        <v>73796.011432824234</v>
      </c>
      <c r="Z1781" s="272"/>
      <c r="AA1781" s="272"/>
      <c r="AB1781" s="273"/>
      <c r="AO1781" s="165"/>
      <c r="AP1781" s="165"/>
      <c r="AQ1781" s="165"/>
      <c r="AR1781" s="165"/>
      <c r="AS1781" s="165"/>
      <c r="AT1781" s="165"/>
      <c r="AU1781" s="165"/>
      <c r="AV1781" s="165"/>
      <c r="AW1781" s="165"/>
      <c r="AX1781" s="165"/>
      <c r="AY1781" s="165"/>
    </row>
    <row r="1782" spans="1:51" ht="15.75" customHeight="1">
      <c r="A1782" s="180" t="str">
        <f t="shared" si="424"/>
        <v/>
      </c>
      <c r="I1782" s="592">
        <f t="shared" si="418"/>
        <v>11</v>
      </c>
      <c r="J1782" s="342"/>
      <c r="K1782" s="342"/>
      <c r="L1782" s="593">
        <f t="shared" si="419"/>
        <v>2.4000000953674316</v>
      </c>
      <c r="M1782" s="593"/>
      <c r="N1782" s="593"/>
      <c r="O1782" s="272">
        <f t="shared" si="420"/>
        <v>102635.83199277853</v>
      </c>
      <c r="P1782" s="272"/>
      <c r="Q1782" s="272"/>
      <c r="R1782" s="273"/>
      <c r="S1782" s="594">
        <f t="shared" si="421"/>
        <v>11</v>
      </c>
      <c r="T1782" s="342"/>
      <c r="U1782" s="342"/>
      <c r="V1782" s="593">
        <f t="shared" si="422"/>
        <v>2.4000000953674316</v>
      </c>
      <c r="W1782" s="593"/>
      <c r="X1782" s="593"/>
      <c r="Y1782" s="272">
        <f t="shared" si="423"/>
        <v>102635.83199277853</v>
      </c>
      <c r="Z1782" s="272"/>
      <c r="AA1782" s="272"/>
      <c r="AB1782" s="273"/>
    </row>
    <row r="1783" spans="1:51" ht="15.75" customHeight="1">
      <c r="A1783" s="180" t="str">
        <f t="shared" si="424"/>
        <v/>
      </c>
      <c r="I1783" s="592">
        <f t="shared" si="418"/>
        <v>12</v>
      </c>
      <c r="J1783" s="342"/>
      <c r="K1783" s="342"/>
      <c r="L1783" s="593">
        <f t="shared" si="419"/>
        <v>0.76999998092651367</v>
      </c>
      <c r="M1783" s="593"/>
      <c r="N1783" s="593"/>
      <c r="O1783" s="272">
        <f t="shared" si="420"/>
        <v>69554.861350478022</v>
      </c>
      <c r="P1783" s="272"/>
      <c r="Q1783" s="272"/>
      <c r="R1783" s="273"/>
      <c r="S1783" s="594">
        <f t="shared" si="421"/>
        <v>12</v>
      </c>
      <c r="T1783" s="342"/>
      <c r="U1783" s="342"/>
      <c r="V1783" s="593">
        <f t="shared" si="422"/>
        <v>2.2699999809265137</v>
      </c>
      <c r="W1783" s="593"/>
      <c r="X1783" s="593"/>
      <c r="Y1783" s="272">
        <f t="shared" si="423"/>
        <v>69554.861350478022</v>
      </c>
      <c r="Z1783" s="272"/>
      <c r="AA1783" s="272"/>
      <c r="AB1783" s="273"/>
    </row>
    <row r="1784" spans="1:51" ht="15.75" customHeight="1">
      <c r="A1784" s="180" t="str">
        <f t="shared" si="424"/>
        <v/>
      </c>
      <c r="I1784" s="592">
        <f t="shared" si="418"/>
        <v>12</v>
      </c>
      <c r="J1784" s="342"/>
      <c r="K1784" s="342"/>
      <c r="L1784" s="593">
        <f t="shared" si="419"/>
        <v>1.5</v>
      </c>
      <c r="M1784" s="593"/>
      <c r="N1784" s="593"/>
      <c r="O1784" s="272">
        <f t="shared" si="420"/>
        <v>0</v>
      </c>
      <c r="P1784" s="272"/>
      <c r="Q1784" s="272"/>
      <c r="R1784" s="273"/>
      <c r="S1784" s="594" t="str">
        <f t="shared" si="421"/>
        <v/>
      </c>
      <c r="T1784" s="342"/>
      <c r="U1784" s="342"/>
      <c r="V1784" s="593" t="str">
        <f t="shared" si="422"/>
        <v/>
      </c>
      <c r="W1784" s="593"/>
      <c r="X1784" s="593"/>
      <c r="Y1784" s="272" t="str">
        <f t="shared" si="423"/>
        <v/>
      </c>
      <c r="Z1784" s="272"/>
      <c r="AA1784" s="272"/>
      <c r="AB1784" s="273"/>
    </row>
    <row r="1785" spans="1:51" ht="15.75" hidden="1" customHeight="1">
      <c r="A1785" s="180" t="str">
        <f t="shared" si="424"/>
        <v>×</v>
      </c>
      <c r="I1785" s="592" t="str">
        <f t="shared" si="418"/>
        <v/>
      </c>
      <c r="J1785" s="342"/>
      <c r="K1785" s="342"/>
      <c r="L1785" s="593" t="str">
        <f t="shared" si="419"/>
        <v/>
      </c>
      <c r="M1785" s="593"/>
      <c r="N1785" s="593"/>
      <c r="O1785" s="272" t="str">
        <f t="shared" si="420"/>
        <v/>
      </c>
      <c r="P1785" s="272"/>
      <c r="Q1785" s="272"/>
      <c r="R1785" s="273"/>
      <c r="S1785" s="594" t="str">
        <f t="shared" si="421"/>
        <v/>
      </c>
      <c r="T1785" s="342"/>
      <c r="U1785" s="342"/>
      <c r="V1785" s="593" t="str">
        <f t="shared" si="422"/>
        <v/>
      </c>
      <c r="W1785" s="593"/>
      <c r="X1785" s="593"/>
      <c r="Y1785" s="272" t="str">
        <f t="shared" si="423"/>
        <v/>
      </c>
      <c r="Z1785" s="272"/>
      <c r="AA1785" s="272"/>
      <c r="AB1785" s="273"/>
    </row>
    <row r="1786" spans="1:51" ht="15.75" hidden="1" customHeight="1">
      <c r="A1786" s="180" t="str">
        <f t="shared" si="424"/>
        <v>×</v>
      </c>
      <c r="I1786" s="592" t="str">
        <f t="shared" si="418"/>
        <v/>
      </c>
      <c r="J1786" s="342"/>
      <c r="K1786" s="342"/>
      <c r="L1786" s="593" t="str">
        <f t="shared" si="419"/>
        <v/>
      </c>
      <c r="M1786" s="593"/>
      <c r="N1786" s="593"/>
      <c r="O1786" s="272" t="str">
        <f t="shared" si="420"/>
        <v/>
      </c>
      <c r="P1786" s="272"/>
      <c r="Q1786" s="272"/>
      <c r="R1786" s="273"/>
      <c r="S1786" s="594" t="str">
        <f t="shared" si="421"/>
        <v/>
      </c>
      <c r="T1786" s="342"/>
      <c r="U1786" s="342"/>
      <c r="V1786" s="593" t="str">
        <f t="shared" si="422"/>
        <v/>
      </c>
      <c r="W1786" s="593"/>
      <c r="X1786" s="593"/>
      <c r="Y1786" s="272" t="str">
        <f t="shared" si="423"/>
        <v/>
      </c>
      <c r="Z1786" s="272"/>
      <c r="AA1786" s="272"/>
      <c r="AB1786" s="273"/>
    </row>
    <row r="1787" spans="1:51" ht="15.75" hidden="1" customHeight="1">
      <c r="A1787" s="180" t="str">
        <f t="shared" si="424"/>
        <v>×</v>
      </c>
      <c r="I1787" s="592" t="str">
        <f t="shared" si="418"/>
        <v/>
      </c>
      <c r="J1787" s="342"/>
      <c r="K1787" s="342"/>
      <c r="L1787" s="593" t="str">
        <f t="shared" si="419"/>
        <v/>
      </c>
      <c r="M1787" s="593"/>
      <c r="N1787" s="593"/>
      <c r="O1787" s="272" t="str">
        <f t="shared" si="420"/>
        <v/>
      </c>
      <c r="P1787" s="272"/>
      <c r="Q1787" s="272"/>
      <c r="R1787" s="273"/>
      <c r="S1787" s="594" t="str">
        <f t="shared" si="421"/>
        <v/>
      </c>
      <c r="T1787" s="342"/>
      <c r="U1787" s="342"/>
      <c r="V1787" s="593" t="str">
        <f t="shared" si="422"/>
        <v/>
      </c>
      <c r="W1787" s="593"/>
      <c r="X1787" s="593"/>
      <c r="Y1787" s="272" t="str">
        <f t="shared" si="423"/>
        <v/>
      </c>
      <c r="Z1787" s="272"/>
      <c r="AA1787" s="272"/>
      <c r="AB1787" s="273"/>
    </row>
    <row r="1788" spans="1:51" ht="15.75" hidden="1" customHeight="1">
      <c r="A1788" s="180" t="str">
        <f t="shared" si="424"/>
        <v>×</v>
      </c>
      <c r="I1788" s="604" t="str">
        <f t="shared" si="418"/>
        <v/>
      </c>
      <c r="J1788" s="388"/>
      <c r="K1788" s="388"/>
      <c r="L1788" s="605" t="str">
        <f t="shared" si="419"/>
        <v/>
      </c>
      <c r="M1788" s="605"/>
      <c r="N1788" s="605"/>
      <c r="O1788" s="274" t="str">
        <f t="shared" si="420"/>
        <v/>
      </c>
      <c r="P1788" s="274"/>
      <c r="Q1788" s="274"/>
      <c r="R1788" s="275"/>
      <c r="S1788" s="606" t="str">
        <f t="shared" si="421"/>
        <v/>
      </c>
      <c r="T1788" s="388"/>
      <c r="U1788" s="388"/>
      <c r="V1788" s="605" t="str">
        <f t="shared" si="422"/>
        <v/>
      </c>
      <c r="W1788" s="605"/>
      <c r="X1788" s="605"/>
      <c r="Y1788" s="274" t="str">
        <f t="shared" si="423"/>
        <v/>
      </c>
      <c r="Z1788" s="274"/>
      <c r="AA1788" s="274"/>
      <c r="AB1788" s="275"/>
    </row>
    <row r="1789" spans="1:51" ht="15.75" customHeight="1">
      <c r="B1789" s="165" t="s">
        <v>588</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6" t="s">
        <v>428</v>
      </c>
      <c r="J1792" s="302"/>
      <c r="K1792" s="302"/>
      <c r="L1792" s="302"/>
      <c r="M1792" s="302"/>
      <c r="N1792" s="302"/>
      <c r="O1792" s="302"/>
      <c r="P1792" s="302"/>
      <c r="Q1792" s="302"/>
      <c r="R1792" s="302"/>
      <c r="S1792" s="302"/>
      <c r="T1792" s="302"/>
      <c r="U1792" s="302"/>
      <c r="V1792" s="302"/>
      <c r="W1792" s="302"/>
      <c r="X1792" s="302"/>
      <c r="Y1792" s="302"/>
      <c r="Z1792" s="302"/>
      <c r="AA1792" s="302"/>
      <c r="AB1792" s="595"/>
    </row>
    <row r="1793" spans="1:62" s="54" customFormat="1" ht="15.75" customHeight="1">
      <c r="A1793" s="53"/>
      <c r="B1793" s="53"/>
      <c r="I1793" s="403" t="s">
        <v>77</v>
      </c>
      <c r="J1793" s="355"/>
      <c r="K1793" s="355"/>
      <c r="L1793" s="588" t="s">
        <v>186</v>
      </c>
      <c r="M1793" s="589"/>
      <c r="N1793" s="589"/>
      <c r="O1793" s="230" t="s">
        <v>561</v>
      </c>
      <c r="P1793" s="230"/>
      <c r="Q1793" s="230"/>
      <c r="R1793" s="230"/>
      <c r="S1793" s="230"/>
      <c r="T1793" s="230"/>
      <c r="U1793" s="230"/>
      <c r="V1793" s="230" t="s">
        <v>562</v>
      </c>
      <c r="W1793" s="230"/>
      <c r="X1793" s="230"/>
      <c r="Y1793" s="230"/>
      <c r="Z1793" s="230"/>
      <c r="AA1793" s="230"/>
      <c r="AB1793" s="386"/>
    </row>
    <row r="1794" spans="1:62" s="54" customFormat="1" ht="15.75" customHeight="1">
      <c r="A1794" s="53"/>
      <c r="B1794" s="53"/>
      <c r="I1794" s="403"/>
      <c r="J1794" s="355"/>
      <c r="K1794" s="355"/>
      <c r="L1794" s="588"/>
      <c r="M1794" s="589"/>
      <c r="N1794" s="589"/>
      <c r="O1794" s="355" t="s">
        <v>560</v>
      </c>
      <c r="P1794" s="355"/>
      <c r="Q1794" s="355"/>
      <c r="R1794" s="355"/>
      <c r="S1794" s="475" t="s">
        <v>525</v>
      </c>
      <c r="T1794" s="475"/>
      <c r="U1794" s="475"/>
      <c r="V1794" s="355" t="s">
        <v>560</v>
      </c>
      <c r="W1794" s="355"/>
      <c r="X1794" s="355"/>
      <c r="Y1794" s="355"/>
      <c r="Z1794" s="475" t="s">
        <v>526</v>
      </c>
      <c r="AA1794" s="475"/>
      <c r="AB1794" s="481"/>
    </row>
    <row r="1795" spans="1:62" s="54" customFormat="1" ht="15.75" customHeight="1">
      <c r="A1795" s="53"/>
      <c r="B1795" s="53"/>
      <c r="I1795" s="300"/>
      <c r="J1795" s="246"/>
      <c r="K1795" s="246"/>
      <c r="L1795" s="303"/>
      <c r="M1795" s="303"/>
      <c r="N1795" s="303"/>
      <c r="O1795" s="246"/>
      <c r="P1795" s="246"/>
      <c r="Q1795" s="246"/>
      <c r="R1795" s="246"/>
      <c r="S1795" s="477"/>
      <c r="T1795" s="477"/>
      <c r="U1795" s="477"/>
      <c r="V1795" s="246"/>
      <c r="W1795" s="246"/>
      <c r="X1795" s="246"/>
      <c r="Y1795" s="246"/>
      <c r="Z1795" s="477"/>
      <c r="AA1795" s="477"/>
      <c r="AB1795" s="482"/>
    </row>
    <row r="1796" spans="1:62" s="54" customFormat="1" ht="15.75" customHeight="1">
      <c r="A1796" s="113" t="str">
        <f>IF(I1796="","×","")</f>
        <v/>
      </c>
      <c r="B1796" s="53"/>
      <c r="I1796" s="596">
        <f t="shared" ref="I1796:I1811" si="425">IF(G652="","",G652)</f>
        <v>2</v>
      </c>
      <c r="J1796" s="597"/>
      <c r="K1796" s="597"/>
      <c r="L1796" s="598">
        <f t="shared" ref="L1796:L1811" si="426">IF(N652="","",N652)</f>
        <v>0.33000001311302185</v>
      </c>
      <c r="M1796" s="598"/>
      <c r="N1796" s="598"/>
      <c r="O1796" s="599">
        <f t="shared" ref="O1796:O1811" si="427">Q652</f>
        <v>0</v>
      </c>
      <c r="P1796" s="599"/>
      <c r="Q1796" s="599"/>
      <c r="R1796" s="599"/>
      <c r="S1796" s="600">
        <f t="shared" ref="S1796:S1811" si="428">O1591</f>
        <v>0</v>
      </c>
      <c r="T1796" s="600"/>
      <c r="U1796" s="600"/>
      <c r="V1796" s="599">
        <f>IF(O1796="","",IF(O1796=0,0,ROUND((Z1796-S1796)/(Y$1812-(S1796/O1796)),0)))</f>
        <v>0</v>
      </c>
      <c r="W1796" s="599"/>
      <c r="X1796" s="599"/>
      <c r="Y1796" s="599"/>
      <c r="Z1796" s="600">
        <f t="shared" ref="Z1796:Z1811" si="429">R1591</f>
        <v>0</v>
      </c>
      <c r="AA1796" s="600"/>
      <c r="AB1796" s="601"/>
      <c r="AD1796" s="165"/>
      <c r="AE1796" s="165"/>
      <c r="AF1796" s="165"/>
      <c r="AG1796" s="165"/>
      <c r="AH1796" s="165"/>
      <c r="AI1796" s="165"/>
    </row>
    <row r="1797" spans="1:62" s="54" customFormat="1" ht="15.75" customHeight="1">
      <c r="A1797" s="113" t="str">
        <f t="shared" ref="A1797:A1811" si="430">IF(I1797="","×","")</f>
        <v/>
      </c>
      <c r="B1797" s="53"/>
      <c r="F1797" s="53"/>
      <c r="G1797" s="53"/>
      <c r="H1797" s="55"/>
      <c r="I1797" s="592">
        <f t="shared" si="425"/>
        <v>3</v>
      </c>
      <c r="J1797" s="342"/>
      <c r="K1797" s="342"/>
      <c r="L1797" s="593">
        <f t="shared" si="426"/>
        <v>1.5</v>
      </c>
      <c r="M1797" s="593"/>
      <c r="N1797" s="593"/>
      <c r="O1797" s="272">
        <f t="shared" si="427"/>
        <v>0</v>
      </c>
      <c r="P1797" s="272"/>
      <c r="Q1797" s="272"/>
      <c r="R1797" s="272"/>
      <c r="S1797" s="602">
        <f t="shared" si="428"/>
        <v>0</v>
      </c>
      <c r="T1797" s="602"/>
      <c r="U1797" s="602"/>
      <c r="V1797" s="272">
        <f t="shared" ref="V1797:V1811" si="431">IF(O1797="","",IF(O1797=0,0,ROUND((Z1797-S1797)/(Y$1812-(S1797/O1797)),0)))</f>
        <v>0</v>
      </c>
      <c r="W1797" s="272"/>
      <c r="X1797" s="272"/>
      <c r="Y1797" s="272"/>
      <c r="Z1797" s="602">
        <f t="shared" si="429"/>
        <v>0</v>
      </c>
      <c r="AA1797" s="602"/>
      <c r="AB1797" s="603"/>
      <c r="AD1797" s="165"/>
      <c r="AE1797" s="165"/>
      <c r="AF1797" s="165"/>
      <c r="AG1797" s="165"/>
      <c r="AH1797" s="165"/>
      <c r="AI1797" s="165"/>
    </row>
    <row r="1798" spans="1:62" ht="15.75" customHeight="1">
      <c r="A1798" s="113" t="str">
        <f t="shared" si="430"/>
        <v/>
      </c>
      <c r="B1798" s="53"/>
      <c r="I1798" s="592">
        <f t="shared" si="425"/>
        <v>4</v>
      </c>
      <c r="J1798" s="342"/>
      <c r="K1798" s="342"/>
      <c r="L1798" s="593">
        <f t="shared" si="426"/>
        <v>5.0999999046325684</v>
      </c>
      <c r="M1798" s="593"/>
      <c r="N1798" s="593"/>
      <c r="O1798" s="272">
        <f t="shared" si="427"/>
        <v>0</v>
      </c>
      <c r="P1798" s="272"/>
      <c r="Q1798" s="272"/>
      <c r="R1798" s="272"/>
      <c r="S1798" s="602">
        <f t="shared" si="428"/>
        <v>0</v>
      </c>
      <c r="T1798" s="602"/>
      <c r="U1798" s="602"/>
      <c r="V1798" s="272">
        <f t="shared" si="431"/>
        <v>0</v>
      </c>
      <c r="W1798" s="272"/>
      <c r="X1798" s="272"/>
      <c r="Y1798" s="272"/>
      <c r="Z1798" s="602">
        <f t="shared" si="429"/>
        <v>0</v>
      </c>
      <c r="AA1798" s="602"/>
      <c r="AB1798" s="603"/>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92">
        <f t="shared" si="425"/>
        <v>4</v>
      </c>
      <c r="J1799" s="342"/>
      <c r="K1799" s="342"/>
      <c r="L1799" s="593">
        <f t="shared" si="426"/>
        <v>1.4500002861022949</v>
      </c>
      <c r="M1799" s="593"/>
      <c r="N1799" s="593"/>
      <c r="O1799" s="272">
        <f t="shared" si="427"/>
        <v>20145.462891144547</v>
      </c>
      <c r="P1799" s="272"/>
      <c r="Q1799" s="272"/>
      <c r="R1799" s="272"/>
      <c r="S1799" s="602">
        <f t="shared" si="428"/>
        <v>117.7</v>
      </c>
      <c r="T1799" s="602"/>
      <c r="U1799" s="602"/>
      <c r="V1799" s="272">
        <f t="shared" si="431"/>
        <v>148</v>
      </c>
      <c r="W1799" s="272"/>
      <c r="X1799" s="272"/>
      <c r="Y1799" s="272"/>
      <c r="Z1799" s="602">
        <f t="shared" si="429"/>
        <v>139.1</v>
      </c>
      <c r="AA1799" s="602"/>
      <c r="AB1799" s="603"/>
    </row>
    <row r="1800" spans="1:62" ht="15.75" customHeight="1">
      <c r="A1800" s="113" t="str">
        <f t="shared" si="430"/>
        <v/>
      </c>
      <c r="B1800" s="53"/>
      <c r="I1800" s="592">
        <f t="shared" si="425"/>
        <v>5</v>
      </c>
      <c r="J1800" s="342"/>
      <c r="K1800" s="342"/>
      <c r="L1800" s="593">
        <f t="shared" si="426"/>
        <v>3.4500000476837158</v>
      </c>
      <c r="M1800" s="593"/>
      <c r="N1800" s="593"/>
      <c r="O1800" s="272">
        <f t="shared" si="427"/>
        <v>20145.462891144547</v>
      </c>
      <c r="P1800" s="272"/>
      <c r="Q1800" s="272"/>
      <c r="R1800" s="272"/>
      <c r="S1800" s="602">
        <f t="shared" si="428"/>
        <v>192.8</v>
      </c>
      <c r="T1800" s="602"/>
      <c r="U1800" s="602"/>
      <c r="V1800" s="272">
        <f t="shared" si="431"/>
        <v>250</v>
      </c>
      <c r="W1800" s="272"/>
      <c r="X1800" s="272"/>
      <c r="Y1800" s="272"/>
      <c r="Z1800" s="602">
        <f t="shared" si="429"/>
        <v>227.9</v>
      </c>
      <c r="AA1800" s="602"/>
      <c r="AB1800" s="603"/>
    </row>
    <row r="1801" spans="1:62" ht="15.75" customHeight="1">
      <c r="A1801" s="113" t="str">
        <f t="shared" si="430"/>
        <v/>
      </c>
      <c r="B1801" s="53"/>
      <c r="I1801" s="592">
        <f t="shared" si="425"/>
        <v>6</v>
      </c>
      <c r="J1801" s="342"/>
      <c r="K1801" s="342"/>
      <c r="L1801" s="593">
        <f t="shared" si="426"/>
        <v>2.3499999046325684</v>
      </c>
      <c r="M1801" s="593"/>
      <c r="N1801" s="593"/>
      <c r="O1801" s="272">
        <f t="shared" si="427"/>
        <v>20145.462891144547</v>
      </c>
      <c r="P1801" s="272"/>
      <c r="Q1801" s="272"/>
      <c r="R1801" s="272"/>
      <c r="S1801" s="602">
        <f t="shared" si="428"/>
        <v>313.10000000000002</v>
      </c>
      <c r="T1801" s="602"/>
      <c r="U1801" s="602"/>
      <c r="V1801" s="272">
        <f t="shared" si="431"/>
        <v>423</v>
      </c>
      <c r="W1801" s="272"/>
      <c r="X1801" s="272"/>
      <c r="Y1801" s="272"/>
      <c r="Z1801" s="602">
        <f t="shared" si="429"/>
        <v>370</v>
      </c>
      <c r="AA1801" s="602"/>
      <c r="AB1801" s="603"/>
    </row>
    <row r="1802" spans="1:62" ht="15.75" customHeight="1">
      <c r="A1802" s="113" t="str">
        <f t="shared" si="430"/>
        <v/>
      </c>
      <c r="B1802" s="53"/>
      <c r="I1802" s="592">
        <f t="shared" si="425"/>
        <v>7</v>
      </c>
      <c r="J1802" s="342"/>
      <c r="K1802" s="342"/>
      <c r="L1802" s="593">
        <f t="shared" si="426"/>
        <v>8.6000003814697266</v>
      </c>
      <c r="M1802" s="593"/>
      <c r="N1802" s="593"/>
      <c r="O1802" s="272">
        <f t="shared" si="427"/>
        <v>132535.94007331939</v>
      </c>
      <c r="P1802" s="272"/>
      <c r="Q1802" s="272"/>
      <c r="R1802" s="272"/>
      <c r="S1802" s="602">
        <f t="shared" si="428"/>
        <v>1036.7</v>
      </c>
      <c r="T1802" s="602"/>
      <c r="U1802" s="602"/>
      <c r="V1802" s="272">
        <f t="shared" si="431"/>
        <v>1326</v>
      </c>
      <c r="W1802" s="272"/>
      <c r="X1802" s="272"/>
      <c r="Y1802" s="272"/>
      <c r="Z1802" s="602">
        <f t="shared" si="429"/>
        <v>1225.2</v>
      </c>
      <c r="AA1802" s="602"/>
      <c r="AB1802" s="603"/>
    </row>
    <row r="1803" spans="1:62" ht="15.75" customHeight="1">
      <c r="A1803" s="113" t="str">
        <f t="shared" si="430"/>
        <v/>
      </c>
      <c r="B1803" s="53"/>
      <c r="I1803" s="592">
        <f t="shared" si="425"/>
        <v>8</v>
      </c>
      <c r="J1803" s="342"/>
      <c r="K1803" s="342"/>
      <c r="L1803" s="593">
        <f t="shared" si="426"/>
        <v>2.2000000476837158</v>
      </c>
      <c r="M1803" s="593"/>
      <c r="N1803" s="593"/>
      <c r="O1803" s="272">
        <f t="shared" si="427"/>
        <v>62981.078722841376</v>
      </c>
      <c r="P1803" s="272"/>
      <c r="Q1803" s="272"/>
      <c r="R1803" s="272"/>
      <c r="S1803" s="602">
        <f t="shared" si="428"/>
        <v>307.39999999999998</v>
      </c>
      <c r="T1803" s="602"/>
      <c r="U1803" s="602"/>
      <c r="V1803" s="272">
        <f t="shared" si="431"/>
        <v>385</v>
      </c>
      <c r="W1803" s="272"/>
      <c r="X1803" s="272"/>
      <c r="Y1803" s="272"/>
      <c r="Z1803" s="602">
        <f t="shared" si="429"/>
        <v>363.3</v>
      </c>
      <c r="AA1803" s="602"/>
      <c r="AB1803" s="603"/>
    </row>
    <row r="1804" spans="1:62" ht="15.75" customHeight="1">
      <c r="A1804" s="113" t="str">
        <f t="shared" si="430"/>
        <v/>
      </c>
      <c r="B1804" s="53"/>
      <c r="I1804" s="592">
        <f t="shared" si="425"/>
        <v>9</v>
      </c>
      <c r="J1804" s="342"/>
      <c r="K1804" s="342"/>
      <c r="L1804" s="593">
        <f t="shared" si="426"/>
        <v>1.5</v>
      </c>
      <c r="M1804" s="593"/>
      <c r="N1804" s="593"/>
      <c r="O1804" s="272">
        <f t="shared" si="427"/>
        <v>102635.83199277853</v>
      </c>
      <c r="P1804" s="272"/>
      <c r="Q1804" s="272"/>
      <c r="R1804" s="272"/>
      <c r="S1804" s="602">
        <f t="shared" si="428"/>
        <v>762</v>
      </c>
      <c r="T1804" s="602"/>
      <c r="U1804" s="602"/>
      <c r="V1804" s="272">
        <f t="shared" si="431"/>
        <v>971</v>
      </c>
      <c r="W1804" s="272"/>
      <c r="X1804" s="272"/>
      <c r="Y1804" s="272"/>
      <c r="Z1804" s="602">
        <f t="shared" si="429"/>
        <v>900.5</v>
      </c>
      <c r="AA1804" s="602"/>
      <c r="AB1804" s="603"/>
    </row>
    <row r="1805" spans="1:62" ht="15.75" customHeight="1">
      <c r="A1805" s="113" t="str">
        <f t="shared" si="430"/>
        <v/>
      </c>
      <c r="B1805" s="53"/>
      <c r="I1805" s="592">
        <f t="shared" si="425"/>
        <v>10</v>
      </c>
      <c r="J1805" s="342"/>
      <c r="K1805" s="342"/>
      <c r="L1805" s="593">
        <f t="shared" si="426"/>
        <v>3.8499999046325684</v>
      </c>
      <c r="M1805" s="593"/>
      <c r="N1805" s="593"/>
      <c r="O1805" s="272">
        <f t="shared" si="427"/>
        <v>73796.011432824234</v>
      </c>
      <c r="P1805" s="272"/>
      <c r="Q1805" s="272"/>
      <c r="R1805" s="272"/>
      <c r="S1805" s="602">
        <f t="shared" si="428"/>
        <v>311.5</v>
      </c>
      <c r="T1805" s="602"/>
      <c r="U1805" s="602"/>
      <c r="V1805" s="272">
        <f t="shared" si="431"/>
        <v>389</v>
      </c>
      <c r="W1805" s="272"/>
      <c r="X1805" s="272"/>
      <c r="Y1805" s="272"/>
      <c r="Z1805" s="602">
        <f t="shared" si="429"/>
        <v>368.2</v>
      </c>
      <c r="AA1805" s="602"/>
      <c r="AB1805" s="603"/>
    </row>
    <row r="1806" spans="1:62" ht="15.75" customHeight="1">
      <c r="A1806" s="113" t="str">
        <f t="shared" si="430"/>
        <v/>
      </c>
      <c r="B1806" s="53"/>
      <c r="I1806" s="592">
        <f t="shared" si="425"/>
        <v>11</v>
      </c>
      <c r="J1806" s="342"/>
      <c r="K1806" s="342"/>
      <c r="L1806" s="593">
        <f t="shared" si="426"/>
        <v>2.4000000953674316</v>
      </c>
      <c r="M1806" s="593"/>
      <c r="N1806" s="593"/>
      <c r="O1806" s="272">
        <f t="shared" si="427"/>
        <v>102635.83199277853</v>
      </c>
      <c r="P1806" s="272"/>
      <c r="Q1806" s="272"/>
      <c r="R1806" s="272"/>
      <c r="S1806" s="602">
        <f t="shared" si="428"/>
        <v>1016</v>
      </c>
      <c r="T1806" s="602"/>
      <c r="U1806" s="602"/>
      <c r="V1806" s="272">
        <f t="shared" si="431"/>
        <v>1318</v>
      </c>
      <c r="W1806" s="272"/>
      <c r="X1806" s="272"/>
      <c r="Y1806" s="272"/>
      <c r="Z1806" s="602">
        <f t="shared" si="429"/>
        <v>1200.7</v>
      </c>
      <c r="AA1806" s="602"/>
      <c r="AB1806" s="603"/>
    </row>
    <row r="1807" spans="1:62" ht="15.75" customHeight="1">
      <c r="A1807" s="113" t="str">
        <f t="shared" si="430"/>
        <v/>
      </c>
      <c r="B1807" s="53"/>
      <c r="I1807" s="592">
        <f t="shared" si="425"/>
        <v>12</v>
      </c>
      <c r="J1807" s="342"/>
      <c r="K1807" s="342"/>
      <c r="L1807" s="593">
        <f t="shared" si="426"/>
        <v>0.76999998092651367</v>
      </c>
      <c r="M1807" s="593"/>
      <c r="N1807" s="593"/>
      <c r="O1807" s="272">
        <f t="shared" si="427"/>
        <v>69554.861350478022</v>
      </c>
      <c r="P1807" s="272"/>
      <c r="Q1807" s="272"/>
      <c r="R1807" s="272"/>
      <c r="S1807" s="602">
        <f t="shared" si="428"/>
        <v>311.5</v>
      </c>
      <c r="T1807" s="602"/>
      <c r="U1807" s="602"/>
      <c r="V1807" s="272">
        <f t="shared" si="431"/>
        <v>390</v>
      </c>
      <c r="W1807" s="272"/>
      <c r="X1807" s="272"/>
      <c r="Y1807" s="272"/>
      <c r="Z1807" s="602">
        <f t="shared" si="429"/>
        <v>368.2</v>
      </c>
      <c r="AA1807" s="602"/>
      <c r="AB1807" s="603"/>
    </row>
    <row r="1808" spans="1:62" ht="15.75" customHeight="1">
      <c r="A1808" s="113" t="str">
        <f t="shared" si="430"/>
        <v/>
      </c>
      <c r="B1808" s="53"/>
      <c r="I1808" s="592">
        <f t="shared" si="425"/>
        <v>12</v>
      </c>
      <c r="J1808" s="342"/>
      <c r="K1808" s="342"/>
      <c r="L1808" s="593">
        <f t="shared" si="426"/>
        <v>1.5</v>
      </c>
      <c r="M1808" s="593"/>
      <c r="N1808" s="593"/>
      <c r="O1808" s="272">
        <f t="shared" si="427"/>
        <v>0</v>
      </c>
      <c r="P1808" s="272"/>
      <c r="Q1808" s="272"/>
      <c r="R1808" s="272"/>
      <c r="S1808" s="602">
        <f t="shared" si="428"/>
        <v>0</v>
      </c>
      <c r="T1808" s="602"/>
      <c r="U1808" s="602"/>
      <c r="V1808" s="272">
        <f t="shared" si="431"/>
        <v>0</v>
      </c>
      <c r="W1808" s="272"/>
      <c r="X1808" s="272"/>
      <c r="Y1808" s="272"/>
      <c r="Z1808" s="602">
        <f t="shared" si="429"/>
        <v>0</v>
      </c>
      <c r="AA1808" s="602"/>
      <c r="AB1808" s="603"/>
    </row>
    <row r="1809" spans="1:62" ht="15.75" hidden="1" customHeight="1">
      <c r="A1809" s="113" t="str">
        <f t="shared" si="430"/>
        <v>×</v>
      </c>
      <c r="B1809" s="53"/>
      <c r="I1809" s="592" t="str">
        <f t="shared" si="425"/>
        <v/>
      </c>
      <c r="J1809" s="342"/>
      <c r="K1809" s="342"/>
      <c r="L1809" s="593" t="str">
        <f t="shared" si="426"/>
        <v/>
      </c>
      <c r="M1809" s="593"/>
      <c r="N1809" s="593"/>
      <c r="O1809" s="272" t="str">
        <f t="shared" si="427"/>
        <v/>
      </c>
      <c r="P1809" s="272"/>
      <c r="Q1809" s="272"/>
      <c r="R1809" s="272"/>
      <c r="S1809" s="602" t="str">
        <f t="shared" si="428"/>
        <v/>
      </c>
      <c r="T1809" s="602"/>
      <c r="U1809" s="602"/>
      <c r="V1809" s="272" t="str">
        <f t="shared" si="431"/>
        <v/>
      </c>
      <c r="W1809" s="272"/>
      <c r="X1809" s="272"/>
      <c r="Y1809" s="272"/>
      <c r="Z1809" s="602" t="str">
        <f t="shared" si="429"/>
        <v/>
      </c>
      <c r="AA1809" s="602"/>
      <c r="AB1809" s="603"/>
    </row>
    <row r="1810" spans="1:62" ht="15.75" hidden="1" customHeight="1">
      <c r="A1810" s="113" t="str">
        <f t="shared" si="430"/>
        <v>×</v>
      </c>
      <c r="B1810" s="53"/>
      <c r="I1810" s="592" t="str">
        <f t="shared" si="425"/>
        <v/>
      </c>
      <c r="J1810" s="342"/>
      <c r="K1810" s="342"/>
      <c r="L1810" s="593" t="str">
        <f t="shared" si="426"/>
        <v/>
      </c>
      <c r="M1810" s="593"/>
      <c r="N1810" s="593"/>
      <c r="O1810" s="272" t="str">
        <f t="shared" si="427"/>
        <v/>
      </c>
      <c r="P1810" s="272"/>
      <c r="Q1810" s="272"/>
      <c r="R1810" s="272"/>
      <c r="S1810" s="602" t="str">
        <f t="shared" si="428"/>
        <v/>
      </c>
      <c r="T1810" s="602"/>
      <c r="U1810" s="602"/>
      <c r="V1810" s="272" t="str">
        <f t="shared" si="431"/>
        <v/>
      </c>
      <c r="W1810" s="272"/>
      <c r="X1810" s="272"/>
      <c r="Y1810" s="272"/>
      <c r="Z1810" s="602" t="str">
        <f t="shared" si="429"/>
        <v/>
      </c>
      <c r="AA1810" s="602"/>
      <c r="AB1810" s="603"/>
    </row>
    <row r="1811" spans="1:62" ht="15.75" hidden="1" customHeight="1">
      <c r="A1811" s="113" t="str">
        <f t="shared" si="430"/>
        <v>×</v>
      </c>
      <c r="B1811" s="53"/>
      <c r="I1811" s="604" t="str">
        <f t="shared" si="425"/>
        <v/>
      </c>
      <c r="J1811" s="388"/>
      <c r="K1811" s="388"/>
      <c r="L1811" s="605" t="str">
        <f t="shared" si="426"/>
        <v/>
      </c>
      <c r="M1811" s="605"/>
      <c r="N1811" s="605"/>
      <c r="O1811" s="274" t="str">
        <f t="shared" si="427"/>
        <v/>
      </c>
      <c r="P1811" s="274"/>
      <c r="Q1811" s="274"/>
      <c r="R1811" s="274"/>
      <c r="S1811" s="607" t="str">
        <f t="shared" si="428"/>
        <v/>
      </c>
      <c r="T1811" s="607"/>
      <c r="U1811" s="607"/>
      <c r="V1811" s="274" t="str">
        <f t="shared" si="431"/>
        <v/>
      </c>
      <c r="W1811" s="274"/>
      <c r="X1811" s="274"/>
      <c r="Y1811" s="274"/>
      <c r="Z1811" s="607" t="str">
        <f t="shared" si="429"/>
        <v/>
      </c>
      <c r="AA1811" s="607"/>
      <c r="AB1811" s="608"/>
    </row>
    <row r="1812" spans="1:62" ht="15.75" customHeight="1">
      <c r="B1812" s="165" t="s">
        <v>588</v>
      </c>
      <c r="I1812" s="167"/>
      <c r="J1812" s="167"/>
      <c r="K1812" s="167"/>
      <c r="L1812" s="167"/>
      <c r="M1812" s="167"/>
      <c r="N1812" s="167"/>
      <c r="O1812" s="167"/>
      <c r="P1812" s="167"/>
      <c r="Q1812" s="167"/>
      <c r="R1812" s="167"/>
      <c r="S1812" s="167"/>
      <c r="T1812" s="167"/>
      <c r="U1812" s="50" t="s">
        <v>124</v>
      </c>
      <c r="V1812" s="385" t="s">
        <v>568</v>
      </c>
      <c r="W1812" s="385"/>
      <c r="X1812" s="167" t="s">
        <v>26</v>
      </c>
      <c r="Y1812" s="439">
        <f>杭先端径*0.1</f>
        <v>0.15000000000000002</v>
      </c>
      <c r="Z1812" s="439"/>
      <c r="AA1812" s="439"/>
      <c r="AB1812" s="62" t="s">
        <v>427</v>
      </c>
      <c r="AC1812" s="165" t="s">
        <v>154</v>
      </c>
    </row>
    <row r="1813" spans="1:62" ht="15.75" customHeight="1">
      <c r="U1813" s="178"/>
      <c r="Y1813" s="166"/>
      <c r="Z1813" s="166"/>
      <c r="AA1813" s="166"/>
      <c r="AB1813" s="160"/>
    </row>
    <row r="1815" spans="1:62" s="23" customFormat="1" ht="15.75" customHeight="1">
      <c r="I1815" s="456" t="s">
        <v>429</v>
      </c>
      <c r="J1815" s="302"/>
      <c r="K1815" s="302"/>
      <c r="L1815" s="302"/>
      <c r="M1815" s="302"/>
      <c r="N1815" s="302"/>
      <c r="O1815" s="302"/>
      <c r="P1815" s="302"/>
      <c r="Q1815" s="302"/>
      <c r="R1815" s="302"/>
      <c r="S1815" s="302"/>
      <c r="T1815" s="302"/>
      <c r="U1815" s="302"/>
      <c r="V1815" s="302"/>
      <c r="W1815" s="302"/>
      <c r="X1815" s="302"/>
      <c r="Y1815" s="302"/>
      <c r="Z1815" s="302"/>
      <c r="AA1815" s="302"/>
      <c r="AB1815" s="595"/>
    </row>
    <row r="1816" spans="1:62" s="54" customFormat="1" ht="15.75" customHeight="1">
      <c r="A1816" s="53"/>
      <c r="B1816" s="53"/>
      <c r="I1816" s="403" t="s">
        <v>77</v>
      </c>
      <c r="J1816" s="355"/>
      <c r="K1816" s="355"/>
      <c r="L1816" s="588" t="s">
        <v>186</v>
      </c>
      <c r="M1816" s="589"/>
      <c r="N1816" s="589"/>
      <c r="O1816" s="230" t="s">
        <v>561</v>
      </c>
      <c r="P1816" s="230"/>
      <c r="Q1816" s="230"/>
      <c r="R1816" s="230"/>
      <c r="S1816" s="230"/>
      <c r="T1816" s="230"/>
      <c r="U1816" s="230"/>
      <c r="V1816" s="230" t="s">
        <v>562</v>
      </c>
      <c r="W1816" s="230"/>
      <c r="X1816" s="230"/>
      <c r="Y1816" s="230"/>
      <c r="Z1816" s="230"/>
      <c r="AA1816" s="230"/>
      <c r="AB1816" s="386"/>
    </row>
    <row r="1817" spans="1:62" s="54" customFormat="1" ht="15.75" customHeight="1">
      <c r="A1817" s="53"/>
      <c r="B1817" s="53"/>
      <c r="I1817" s="403"/>
      <c r="J1817" s="355"/>
      <c r="K1817" s="355"/>
      <c r="L1817" s="588"/>
      <c r="M1817" s="589"/>
      <c r="N1817" s="589"/>
      <c r="O1817" s="355" t="s">
        <v>560</v>
      </c>
      <c r="P1817" s="355"/>
      <c r="Q1817" s="355"/>
      <c r="R1817" s="355"/>
      <c r="S1817" s="475" t="s">
        <v>525</v>
      </c>
      <c r="T1817" s="475"/>
      <c r="U1817" s="475"/>
      <c r="V1817" s="355" t="s">
        <v>560</v>
      </c>
      <c r="W1817" s="355"/>
      <c r="X1817" s="355"/>
      <c r="Y1817" s="355"/>
      <c r="Z1817" s="475" t="s">
        <v>526</v>
      </c>
      <c r="AA1817" s="475"/>
      <c r="AB1817" s="481"/>
    </row>
    <row r="1818" spans="1:62" s="54" customFormat="1" ht="15.75" customHeight="1">
      <c r="A1818" s="53"/>
      <c r="B1818" s="53"/>
      <c r="I1818" s="300"/>
      <c r="J1818" s="246"/>
      <c r="K1818" s="246"/>
      <c r="L1818" s="303"/>
      <c r="M1818" s="303"/>
      <c r="N1818" s="303"/>
      <c r="O1818" s="246"/>
      <c r="P1818" s="246"/>
      <c r="Q1818" s="246"/>
      <c r="R1818" s="246"/>
      <c r="S1818" s="477"/>
      <c r="T1818" s="477"/>
      <c r="U1818" s="477"/>
      <c r="V1818" s="246"/>
      <c r="W1818" s="246"/>
      <c r="X1818" s="246"/>
      <c r="Y1818" s="246"/>
      <c r="Z1818" s="477"/>
      <c r="AA1818" s="477"/>
      <c r="AB1818" s="482"/>
    </row>
    <row r="1819" spans="1:62" s="54" customFormat="1" ht="15.75" customHeight="1">
      <c r="A1819" s="113" t="str">
        <f t="shared" ref="A1819:A1834" si="432">IF(I1819="","×","")</f>
        <v/>
      </c>
      <c r="B1819" s="53"/>
      <c r="I1819" s="596">
        <f t="shared" ref="I1819:I1834" si="433">IF(U652="","",U652)</f>
        <v>2</v>
      </c>
      <c r="J1819" s="597"/>
      <c r="K1819" s="597"/>
      <c r="L1819" s="598">
        <f t="shared" ref="L1819:L1834" si="434">IF(AB652="","",AB652)</f>
        <v>0.33000001311302185</v>
      </c>
      <c r="M1819" s="598"/>
      <c r="N1819" s="598"/>
      <c r="O1819" s="599">
        <f t="shared" ref="O1819:O1834" si="435">AE652</f>
        <v>0</v>
      </c>
      <c r="P1819" s="599"/>
      <c r="Q1819" s="599"/>
      <c r="R1819" s="599"/>
      <c r="S1819" s="600">
        <f t="shared" ref="S1819:S1834" si="436">AD1591</f>
        <v>0</v>
      </c>
      <c r="T1819" s="600"/>
      <c r="U1819" s="600"/>
      <c r="V1819" s="599">
        <f t="shared" ref="V1819:V1834" si="437">IF(O1819="","",IF(O1819=0,0,ROUND((Z1819-S1819)/(Y$1835-(S1819/O1819)),0)))</f>
        <v>0</v>
      </c>
      <c r="W1819" s="599"/>
      <c r="X1819" s="599"/>
      <c r="Y1819" s="599"/>
      <c r="Z1819" s="600">
        <f t="shared" ref="Z1819:Z1834" si="438">AG1591</f>
        <v>0</v>
      </c>
      <c r="AA1819" s="600"/>
      <c r="AB1819" s="601"/>
      <c r="AD1819" s="165"/>
      <c r="AE1819" s="165"/>
      <c r="AF1819" s="165"/>
      <c r="AG1819" s="165"/>
      <c r="AH1819" s="165"/>
      <c r="AI1819" s="165"/>
    </row>
    <row r="1820" spans="1:62" s="54" customFormat="1" ht="15.75" customHeight="1">
      <c r="A1820" s="113" t="str">
        <f t="shared" si="432"/>
        <v/>
      </c>
      <c r="B1820" s="53"/>
      <c r="F1820" s="53"/>
      <c r="G1820" s="53"/>
      <c r="H1820" s="55"/>
      <c r="I1820" s="592">
        <f t="shared" si="433"/>
        <v>3</v>
      </c>
      <c r="J1820" s="342"/>
      <c r="K1820" s="342"/>
      <c r="L1820" s="593">
        <f t="shared" si="434"/>
        <v>1.5</v>
      </c>
      <c r="M1820" s="593"/>
      <c r="N1820" s="593"/>
      <c r="O1820" s="272">
        <f t="shared" si="435"/>
        <v>0</v>
      </c>
      <c r="P1820" s="272"/>
      <c r="Q1820" s="272"/>
      <c r="R1820" s="272"/>
      <c r="S1820" s="602">
        <f t="shared" si="436"/>
        <v>0</v>
      </c>
      <c r="T1820" s="602"/>
      <c r="U1820" s="602"/>
      <c r="V1820" s="272">
        <f t="shared" si="437"/>
        <v>0</v>
      </c>
      <c r="W1820" s="272"/>
      <c r="X1820" s="272"/>
      <c r="Y1820" s="272"/>
      <c r="Z1820" s="602">
        <f t="shared" si="438"/>
        <v>0</v>
      </c>
      <c r="AA1820" s="602"/>
      <c r="AB1820" s="603"/>
      <c r="AD1820" s="165"/>
      <c r="AE1820" s="165"/>
      <c r="AF1820" s="165"/>
      <c r="AG1820" s="165"/>
      <c r="AH1820" s="165"/>
      <c r="AI1820" s="165"/>
    </row>
    <row r="1821" spans="1:62" ht="15.75" customHeight="1">
      <c r="A1821" s="113" t="str">
        <f t="shared" si="432"/>
        <v/>
      </c>
      <c r="B1821" s="53"/>
      <c r="I1821" s="592">
        <f t="shared" si="433"/>
        <v>4</v>
      </c>
      <c r="J1821" s="342"/>
      <c r="K1821" s="342"/>
      <c r="L1821" s="593">
        <f t="shared" si="434"/>
        <v>5.0999999046325684</v>
      </c>
      <c r="M1821" s="593"/>
      <c r="N1821" s="593"/>
      <c r="O1821" s="272">
        <f t="shared" si="435"/>
        <v>0</v>
      </c>
      <c r="P1821" s="272"/>
      <c r="Q1821" s="272"/>
      <c r="R1821" s="272"/>
      <c r="S1821" s="602">
        <f t="shared" si="436"/>
        <v>0</v>
      </c>
      <c r="T1821" s="602"/>
      <c r="U1821" s="602"/>
      <c r="V1821" s="272">
        <f t="shared" si="437"/>
        <v>0</v>
      </c>
      <c r="W1821" s="272"/>
      <c r="X1821" s="272"/>
      <c r="Y1821" s="272"/>
      <c r="Z1821" s="602">
        <f t="shared" si="438"/>
        <v>0</v>
      </c>
      <c r="AA1821" s="602"/>
      <c r="AB1821" s="603"/>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92">
        <f t="shared" si="433"/>
        <v>4</v>
      </c>
      <c r="J1822" s="342"/>
      <c r="K1822" s="342"/>
      <c r="L1822" s="593">
        <f t="shared" si="434"/>
        <v>1.4500002861022949</v>
      </c>
      <c r="M1822" s="593"/>
      <c r="N1822" s="593"/>
      <c r="O1822" s="272">
        <f t="shared" si="435"/>
        <v>20145.462891144547</v>
      </c>
      <c r="P1822" s="272"/>
      <c r="Q1822" s="272"/>
      <c r="R1822" s="272"/>
      <c r="S1822" s="602">
        <f t="shared" si="436"/>
        <v>117.7</v>
      </c>
      <c r="T1822" s="602"/>
      <c r="U1822" s="602"/>
      <c r="V1822" s="272">
        <f t="shared" si="437"/>
        <v>148</v>
      </c>
      <c r="W1822" s="272"/>
      <c r="X1822" s="272"/>
      <c r="Y1822" s="272"/>
      <c r="Z1822" s="602">
        <f t="shared" si="438"/>
        <v>139.1</v>
      </c>
      <c r="AA1822" s="602"/>
      <c r="AB1822" s="603"/>
    </row>
    <row r="1823" spans="1:62" ht="15.75" customHeight="1">
      <c r="A1823" s="113" t="str">
        <f t="shared" si="432"/>
        <v/>
      </c>
      <c r="B1823" s="53"/>
      <c r="I1823" s="592">
        <f t="shared" si="433"/>
        <v>5</v>
      </c>
      <c r="J1823" s="342"/>
      <c r="K1823" s="342"/>
      <c r="L1823" s="593">
        <f t="shared" si="434"/>
        <v>3.4500000476837158</v>
      </c>
      <c r="M1823" s="593"/>
      <c r="N1823" s="593"/>
      <c r="O1823" s="272">
        <f t="shared" si="435"/>
        <v>20145.462891144547</v>
      </c>
      <c r="P1823" s="272"/>
      <c r="Q1823" s="272"/>
      <c r="R1823" s="272"/>
      <c r="S1823" s="602">
        <f t="shared" si="436"/>
        <v>192.8</v>
      </c>
      <c r="T1823" s="602"/>
      <c r="U1823" s="602"/>
      <c r="V1823" s="272">
        <f t="shared" si="437"/>
        <v>250</v>
      </c>
      <c r="W1823" s="272"/>
      <c r="X1823" s="272"/>
      <c r="Y1823" s="272"/>
      <c r="Z1823" s="602">
        <f t="shared" si="438"/>
        <v>227.9</v>
      </c>
      <c r="AA1823" s="602"/>
      <c r="AB1823" s="603"/>
    </row>
    <row r="1824" spans="1:62" ht="15.75" customHeight="1">
      <c r="A1824" s="113" t="str">
        <f t="shared" si="432"/>
        <v/>
      </c>
      <c r="B1824" s="53"/>
      <c r="I1824" s="592">
        <f t="shared" si="433"/>
        <v>6</v>
      </c>
      <c r="J1824" s="342"/>
      <c r="K1824" s="342"/>
      <c r="L1824" s="593">
        <f t="shared" si="434"/>
        <v>2.3499999046325684</v>
      </c>
      <c r="M1824" s="593"/>
      <c r="N1824" s="593"/>
      <c r="O1824" s="272">
        <f t="shared" si="435"/>
        <v>20145.462891144547</v>
      </c>
      <c r="P1824" s="272"/>
      <c r="Q1824" s="272"/>
      <c r="R1824" s="272"/>
      <c r="S1824" s="602">
        <f t="shared" si="436"/>
        <v>313.10000000000002</v>
      </c>
      <c r="T1824" s="602"/>
      <c r="U1824" s="602"/>
      <c r="V1824" s="272">
        <f t="shared" si="437"/>
        <v>423</v>
      </c>
      <c r="W1824" s="272"/>
      <c r="X1824" s="272"/>
      <c r="Y1824" s="272"/>
      <c r="Z1824" s="602">
        <f t="shared" si="438"/>
        <v>370</v>
      </c>
      <c r="AA1824" s="602"/>
      <c r="AB1824" s="603"/>
    </row>
    <row r="1825" spans="1:62" ht="15.75" customHeight="1">
      <c r="A1825" s="113" t="str">
        <f t="shared" si="432"/>
        <v/>
      </c>
      <c r="B1825" s="53"/>
      <c r="I1825" s="592">
        <f t="shared" si="433"/>
        <v>7</v>
      </c>
      <c r="J1825" s="342"/>
      <c r="K1825" s="342"/>
      <c r="L1825" s="593">
        <f t="shared" si="434"/>
        <v>8.6000003814697266</v>
      </c>
      <c r="M1825" s="593"/>
      <c r="N1825" s="593"/>
      <c r="O1825" s="272">
        <f t="shared" si="435"/>
        <v>132535.94007331939</v>
      </c>
      <c r="P1825" s="272"/>
      <c r="Q1825" s="272"/>
      <c r="R1825" s="272"/>
      <c r="S1825" s="602">
        <f t="shared" si="436"/>
        <v>1036.7</v>
      </c>
      <c r="T1825" s="602"/>
      <c r="U1825" s="602"/>
      <c r="V1825" s="272">
        <f t="shared" si="437"/>
        <v>1326</v>
      </c>
      <c r="W1825" s="272"/>
      <c r="X1825" s="272"/>
      <c r="Y1825" s="272"/>
      <c r="Z1825" s="602">
        <f t="shared" si="438"/>
        <v>1225.2</v>
      </c>
      <c r="AA1825" s="602"/>
      <c r="AB1825" s="603"/>
    </row>
    <row r="1826" spans="1:62" ht="15.75" customHeight="1">
      <c r="A1826" s="113" t="str">
        <f t="shared" si="432"/>
        <v/>
      </c>
      <c r="B1826" s="53"/>
      <c r="I1826" s="592">
        <f t="shared" si="433"/>
        <v>8</v>
      </c>
      <c r="J1826" s="342"/>
      <c r="K1826" s="342"/>
      <c r="L1826" s="593">
        <f t="shared" si="434"/>
        <v>2.2000000476837158</v>
      </c>
      <c r="M1826" s="593"/>
      <c r="N1826" s="593"/>
      <c r="O1826" s="272">
        <f t="shared" si="435"/>
        <v>62981.078722841376</v>
      </c>
      <c r="P1826" s="272"/>
      <c r="Q1826" s="272"/>
      <c r="R1826" s="272"/>
      <c r="S1826" s="602">
        <f t="shared" si="436"/>
        <v>307.39999999999998</v>
      </c>
      <c r="T1826" s="602"/>
      <c r="U1826" s="602"/>
      <c r="V1826" s="272">
        <f t="shared" si="437"/>
        <v>385</v>
      </c>
      <c r="W1826" s="272"/>
      <c r="X1826" s="272"/>
      <c r="Y1826" s="272"/>
      <c r="Z1826" s="602">
        <f t="shared" si="438"/>
        <v>363.3</v>
      </c>
      <c r="AA1826" s="602"/>
      <c r="AB1826" s="603"/>
    </row>
    <row r="1827" spans="1:62" ht="15.75" customHeight="1">
      <c r="A1827" s="113" t="str">
        <f t="shared" si="432"/>
        <v/>
      </c>
      <c r="B1827" s="53"/>
      <c r="I1827" s="592">
        <f t="shared" si="433"/>
        <v>9</v>
      </c>
      <c r="J1827" s="342"/>
      <c r="K1827" s="342"/>
      <c r="L1827" s="593">
        <f t="shared" si="434"/>
        <v>1.5</v>
      </c>
      <c r="M1827" s="593"/>
      <c r="N1827" s="593"/>
      <c r="O1827" s="272">
        <f t="shared" si="435"/>
        <v>102635.83199277853</v>
      </c>
      <c r="P1827" s="272"/>
      <c r="Q1827" s="272"/>
      <c r="R1827" s="272"/>
      <c r="S1827" s="602">
        <f t="shared" si="436"/>
        <v>762</v>
      </c>
      <c r="T1827" s="602"/>
      <c r="U1827" s="602"/>
      <c r="V1827" s="272">
        <f t="shared" si="437"/>
        <v>971</v>
      </c>
      <c r="W1827" s="272"/>
      <c r="X1827" s="272"/>
      <c r="Y1827" s="272"/>
      <c r="Z1827" s="602">
        <f t="shared" si="438"/>
        <v>900.5</v>
      </c>
      <c r="AA1827" s="602"/>
      <c r="AB1827" s="603"/>
    </row>
    <row r="1828" spans="1:62" ht="15.75" customHeight="1">
      <c r="A1828" s="113" t="str">
        <f t="shared" si="432"/>
        <v/>
      </c>
      <c r="B1828" s="53"/>
      <c r="I1828" s="592">
        <f t="shared" si="433"/>
        <v>10</v>
      </c>
      <c r="J1828" s="342"/>
      <c r="K1828" s="342"/>
      <c r="L1828" s="593">
        <f t="shared" si="434"/>
        <v>3.8499999046325684</v>
      </c>
      <c r="M1828" s="593"/>
      <c r="N1828" s="593"/>
      <c r="O1828" s="272">
        <f t="shared" si="435"/>
        <v>73796.011432824234</v>
      </c>
      <c r="P1828" s="272"/>
      <c r="Q1828" s="272"/>
      <c r="R1828" s="272"/>
      <c r="S1828" s="602">
        <f t="shared" si="436"/>
        <v>311.5</v>
      </c>
      <c r="T1828" s="602"/>
      <c r="U1828" s="602"/>
      <c r="V1828" s="272">
        <f t="shared" si="437"/>
        <v>389</v>
      </c>
      <c r="W1828" s="272"/>
      <c r="X1828" s="272"/>
      <c r="Y1828" s="272"/>
      <c r="Z1828" s="602">
        <f t="shared" si="438"/>
        <v>368.2</v>
      </c>
      <c r="AA1828" s="602"/>
      <c r="AB1828" s="603"/>
    </row>
    <row r="1829" spans="1:62" ht="15.75" customHeight="1">
      <c r="A1829" s="113" t="str">
        <f t="shared" si="432"/>
        <v/>
      </c>
      <c r="B1829" s="53"/>
      <c r="I1829" s="592">
        <f t="shared" si="433"/>
        <v>11</v>
      </c>
      <c r="J1829" s="342"/>
      <c r="K1829" s="342"/>
      <c r="L1829" s="593">
        <f t="shared" si="434"/>
        <v>2.4000000953674316</v>
      </c>
      <c r="M1829" s="593"/>
      <c r="N1829" s="593"/>
      <c r="O1829" s="272">
        <f t="shared" si="435"/>
        <v>102635.83199277853</v>
      </c>
      <c r="P1829" s="272"/>
      <c r="Q1829" s="272"/>
      <c r="R1829" s="272"/>
      <c r="S1829" s="602">
        <f t="shared" si="436"/>
        <v>1016</v>
      </c>
      <c r="T1829" s="602"/>
      <c r="U1829" s="602"/>
      <c r="V1829" s="272">
        <f t="shared" si="437"/>
        <v>1318</v>
      </c>
      <c r="W1829" s="272"/>
      <c r="X1829" s="272"/>
      <c r="Y1829" s="272"/>
      <c r="Z1829" s="602">
        <f t="shared" si="438"/>
        <v>1200.7</v>
      </c>
      <c r="AA1829" s="602"/>
      <c r="AB1829" s="603"/>
    </row>
    <row r="1830" spans="1:62" ht="15.75" customHeight="1">
      <c r="A1830" s="113" t="str">
        <f t="shared" si="432"/>
        <v/>
      </c>
      <c r="B1830" s="53"/>
      <c r="I1830" s="592">
        <f t="shared" si="433"/>
        <v>12</v>
      </c>
      <c r="J1830" s="342"/>
      <c r="K1830" s="342"/>
      <c r="L1830" s="593">
        <f t="shared" si="434"/>
        <v>2.2699999809265137</v>
      </c>
      <c r="M1830" s="593"/>
      <c r="N1830" s="593"/>
      <c r="O1830" s="272">
        <f t="shared" si="435"/>
        <v>69554.861350478022</v>
      </c>
      <c r="P1830" s="272"/>
      <c r="Q1830" s="272"/>
      <c r="R1830" s="272"/>
      <c r="S1830" s="602">
        <f t="shared" si="436"/>
        <v>311.5</v>
      </c>
      <c r="T1830" s="602"/>
      <c r="U1830" s="602"/>
      <c r="V1830" s="272">
        <f t="shared" si="437"/>
        <v>390</v>
      </c>
      <c r="W1830" s="272"/>
      <c r="X1830" s="272"/>
      <c r="Y1830" s="272"/>
      <c r="Z1830" s="602">
        <f t="shared" si="438"/>
        <v>368.2</v>
      </c>
      <c r="AA1830" s="602"/>
      <c r="AB1830" s="603"/>
    </row>
    <row r="1831" spans="1:62" ht="15.75" hidden="1" customHeight="1">
      <c r="A1831" s="113" t="str">
        <f t="shared" si="432"/>
        <v>×</v>
      </c>
      <c r="B1831" s="53"/>
      <c r="I1831" s="592" t="str">
        <f t="shared" si="433"/>
        <v/>
      </c>
      <c r="J1831" s="342"/>
      <c r="K1831" s="342"/>
      <c r="L1831" s="593" t="str">
        <f t="shared" si="434"/>
        <v/>
      </c>
      <c r="M1831" s="593"/>
      <c r="N1831" s="593"/>
      <c r="O1831" s="272" t="str">
        <f t="shared" si="435"/>
        <v/>
      </c>
      <c r="P1831" s="272"/>
      <c r="Q1831" s="272"/>
      <c r="R1831" s="272"/>
      <c r="S1831" s="602" t="str">
        <f t="shared" si="436"/>
        <v/>
      </c>
      <c r="T1831" s="602"/>
      <c r="U1831" s="602"/>
      <c r="V1831" s="272" t="str">
        <f t="shared" si="437"/>
        <v/>
      </c>
      <c r="W1831" s="272"/>
      <c r="X1831" s="272"/>
      <c r="Y1831" s="272"/>
      <c r="Z1831" s="602" t="str">
        <f t="shared" si="438"/>
        <v/>
      </c>
      <c r="AA1831" s="602"/>
      <c r="AB1831" s="603"/>
    </row>
    <row r="1832" spans="1:62" ht="15.75" hidden="1" customHeight="1">
      <c r="A1832" s="113" t="str">
        <f t="shared" si="432"/>
        <v>×</v>
      </c>
      <c r="B1832" s="53"/>
      <c r="I1832" s="592" t="str">
        <f t="shared" si="433"/>
        <v/>
      </c>
      <c r="J1832" s="342"/>
      <c r="K1832" s="342"/>
      <c r="L1832" s="593" t="str">
        <f t="shared" si="434"/>
        <v/>
      </c>
      <c r="M1832" s="593"/>
      <c r="N1832" s="593"/>
      <c r="O1832" s="272" t="str">
        <f t="shared" si="435"/>
        <v/>
      </c>
      <c r="P1832" s="272"/>
      <c r="Q1832" s="272"/>
      <c r="R1832" s="272"/>
      <c r="S1832" s="602" t="str">
        <f t="shared" si="436"/>
        <v/>
      </c>
      <c r="T1832" s="602"/>
      <c r="U1832" s="602"/>
      <c r="V1832" s="272" t="str">
        <f t="shared" si="437"/>
        <v/>
      </c>
      <c r="W1832" s="272"/>
      <c r="X1832" s="272"/>
      <c r="Y1832" s="272"/>
      <c r="Z1832" s="602" t="str">
        <f t="shared" si="438"/>
        <v/>
      </c>
      <c r="AA1832" s="602"/>
      <c r="AB1832" s="603"/>
    </row>
    <row r="1833" spans="1:62" ht="15.75" hidden="1" customHeight="1">
      <c r="A1833" s="113" t="str">
        <f t="shared" si="432"/>
        <v>×</v>
      </c>
      <c r="B1833" s="53"/>
      <c r="I1833" s="592" t="str">
        <f t="shared" si="433"/>
        <v/>
      </c>
      <c r="J1833" s="342"/>
      <c r="K1833" s="342"/>
      <c r="L1833" s="593" t="str">
        <f t="shared" si="434"/>
        <v/>
      </c>
      <c r="M1833" s="593"/>
      <c r="N1833" s="593"/>
      <c r="O1833" s="272" t="str">
        <f t="shared" si="435"/>
        <v/>
      </c>
      <c r="P1833" s="272"/>
      <c r="Q1833" s="272"/>
      <c r="R1833" s="272"/>
      <c r="S1833" s="602" t="str">
        <f t="shared" si="436"/>
        <v/>
      </c>
      <c r="T1833" s="602"/>
      <c r="U1833" s="602"/>
      <c r="V1833" s="272" t="str">
        <f t="shared" si="437"/>
        <v/>
      </c>
      <c r="W1833" s="272"/>
      <c r="X1833" s="272"/>
      <c r="Y1833" s="272"/>
      <c r="Z1833" s="602" t="str">
        <f t="shared" si="438"/>
        <v/>
      </c>
      <c r="AA1833" s="602"/>
      <c r="AB1833" s="603"/>
    </row>
    <row r="1834" spans="1:62" ht="15.75" hidden="1" customHeight="1">
      <c r="A1834" s="113" t="str">
        <f t="shared" si="432"/>
        <v>×</v>
      </c>
      <c r="B1834" s="53"/>
      <c r="I1834" s="604" t="str">
        <f t="shared" si="433"/>
        <v/>
      </c>
      <c r="J1834" s="388"/>
      <c r="K1834" s="388"/>
      <c r="L1834" s="605" t="str">
        <f t="shared" si="434"/>
        <v/>
      </c>
      <c r="M1834" s="605"/>
      <c r="N1834" s="605"/>
      <c r="O1834" s="274" t="str">
        <f t="shared" si="435"/>
        <v/>
      </c>
      <c r="P1834" s="274"/>
      <c r="Q1834" s="274"/>
      <c r="R1834" s="274"/>
      <c r="S1834" s="607" t="str">
        <f t="shared" si="436"/>
        <v/>
      </c>
      <c r="T1834" s="607"/>
      <c r="U1834" s="607"/>
      <c r="V1834" s="274" t="str">
        <f t="shared" si="437"/>
        <v/>
      </c>
      <c r="W1834" s="274"/>
      <c r="X1834" s="274"/>
      <c r="Y1834" s="274"/>
      <c r="Z1834" s="607" t="str">
        <f t="shared" si="438"/>
        <v/>
      </c>
      <c r="AA1834" s="607"/>
      <c r="AB1834" s="608"/>
    </row>
    <row r="1835" spans="1:62" ht="15.75" customHeight="1">
      <c r="I1835" s="167"/>
      <c r="J1835" s="167"/>
      <c r="K1835" s="167"/>
      <c r="L1835" s="167"/>
      <c r="M1835" s="167"/>
      <c r="N1835" s="167"/>
      <c r="O1835" s="167"/>
      <c r="P1835" s="167"/>
      <c r="Q1835" s="167"/>
      <c r="R1835" s="167"/>
      <c r="S1835" s="167"/>
      <c r="T1835" s="167"/>
      <c r="U1835" s="50" t="s">
        <v>124</v>
      </c>
      <c r="V1835" s="385" t="s">
        <v>568</v>
      </c>
      <c r="W1835" s="385"/>
      <c r="X1835" s="167" t="s">
        <v>26</v>
      </c>
      <c r="Y1835" s="439">
        <f>杭先端径*0.1</f>
        <v>0.15000000000000002</v>
      </c>
      <c r="Z1835" s="439"/>
      <c r="AA1835" s="439"/>
      <c r="AB1835" s="62" t="s">
        <v>427</v>
      </c>
      <c r="AC1835" s="165" t="s">
        <v>154</v>
      </c>
    </row>
    <row r="1836" spans="1:62" ht="15.75" customHeight="1">
      <c r="A1836" s="117" t="str">
        <f t="shared" ref="A1836:A1842" si="439">IF(液状化L1の有無="","","×")</f>
        <v/>
      </c>
      <c r="B1836" s="165" t="s">
        <v>588</v>
      </c>
    </row>
    <row r="1837" spans="1:62" s="53" customFormat="1" ht="15.75" customHeight="1">
      <c r="A1837" s="117" t="str">
        <f t="shared" si="439"/>
        <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39"/>
        <v/>
      </c>
      <c r="B1838" s="165"/>
      <c r="I1838" s="87" t="s">
        <v>570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39"/>
        <v/>
      </c>
      <c r="B1839" s="165"/>
      <c r="I1839" s="456" t="s">
        <v>428</v>
      </c>
      <c r="J1839" s="302"/>
      <c r="K1839" s="302"/>
      <c r="L1839" s="302"/>
      <c r="M1839" s="302"/>
      <c r="N1839" s="302"/>
      <c r="O1839" s="302"/>
      <c r="P1839" s="302"/>
      <c r="Q1839" s="302"/>
      <c r="R1839" s="302"/>
      <c r="S1839" s="302"/>
      <c r="T1839" s="302"/>
      <c r="U1839" s="302"/>
      <c r="V1839" s="302"/>
      <c r="W1839" s="302"/>
      <c r="X1839" s="302"/>
      <c r="Y1839" s="302"/>
      <c r="Z1839" s="302"/>
      <c r="AA1839" s="302"/>
      <c r="AB1839" s="595"/>
    </row>
    <row r="1840" spans="1:62" s="54" customFormat="1" ht="15.75" customHeight="1">
      <c r="A1840" s="117" t="str">
        <f t="shared" si="439"/>
        <v/>
      </c>
      <c r="B1840" s="165"/>
      <c r="I1840" s="403" t="s">
        <v>77</v>
      </c>
      <c r="J1840" s="355"/>
      <c r="K1840" s="355"/>
      <c r="L1840" s="588" t="s">
        <v>186</v>
      </c>
      <c r="M1840" s="589"/>
      <c r="N1840" s="589"/>
      <c r="O1840" s="230" t="s">
        <v>561</v>
      </c>
      <c r="P1840" s="230"/>
      <c r="Q1840" s="230"/>
      <c r="R1840" s="230"/>
      <c r="S1840" s="230"/>
      <c r="T1840" s="230"/>
      <c r="U1840" s="230"/>
      <c r="V1840" s="230" t="s">
        <v>562</v>
      </c>
      <c r="W1840" s="230"/>
      <c r="X1840" s="230"/>
      <c r="Y1840" s="230"/>
      <c r="Z1840" s="230"/>
      <c r="AA1840" s="230"/>
      <c r="AB1840" s="386"/>
    </row>
    <row r="1841" spans="1:62" s="54" customFormat="1" ht="15.75" customHeight="1">
      <c r="A1841" s="117" t="str">
        <f t="shared" si="439"/>
        <v/>
      </c>
      <c r="B1841" s="165"/>
      <c r="I1841" s="403"/>
      <c r="J1841" s="355"/>
      <c r="K1841" s="355"/>
      <c r="L1841" s="588"/>
      <c r="M1841" s="589"/>
      <c r="N1841" s="589"/>
      <c r="O1841" s="355" t="s">
        <v>560</v>
      </c>
      <c r="P1841" s="355"/>
      <c r="Q1841" s="355"/>
      <c r="R1841" s="355"/>
      <c r="S1841" s="475" t="s">
        <v>525</v>
      </c>
      <c r="T1841" s="475"/>
      <c r="U1841" s="475"/>
      <c r="V1841" s="355" t="s">
        <v>560</v>
      </c>
      <c r="W1841" s="355"/>
      <c r="X1841" s="355"/>
      <c r="Y1841" s="355"/>
      <c r="Z1841" s="475" t="s">
        <v>526</v>
      </c>
      <c r="AA1841" s="475"/>
      <c r="AB1841" s="481"/>
    </row>
    <row r="1842" spans="1:62" s="54" customFormat="1" ht="15.75" customHeight="1">
      <c r="A1842" s="117" t="str">
        <f t="shared" si="439"/>
        <v/>
      </c>
      <c r="B1842" s="165"/>
      <c r="I1842" s="300"/>
      <c r="J1842" s="246"/>
      <c r="K1842" s="246"/>
      <c r="L1842" s="303"/>
      <c r="M1842" s="303"/>
      <c r="N1842" s="303"/>
      <c r="O1842" s="246"/>
      <c r="P1842" s="246"/>
      <c r="Q1842" s="246"/>
      <c r="R1842" s="246"/>
      <c r="S1842" s="477"/>
      <c r="T1842" s="477"/>
      <c r="U1842" s="477"/>
      <c r="V1842" s="246"/>
      <c r="W1842" s="246"/>
      <c r="X1842" s="246"/>
      <c r="Y1842" s="246"/>
      <c r="Z1842" s="477"/>
      <c r="AA1842" s="477"/>
      <c r="AB1842" s="482"/>
    </row>
    <row r="1843" spans="1:62" s="54" customFormat="1" ht="15.75" customHeight="1">
      <c r="A1843" s="123" t="str">
        <f t="shared" ref="A1843:A1858" si="440">IF(液状化L1の有無="",IF(I1843="","×",""),"×")</f>
        <v/>
      </c>
      <c r="B1843" s="53"/>
      <c r="I1843" s="587">
        <f t="shared" ref="I1843:I1858" si="441">IF(G675="","",G675)</f>
        <v>2</v>
      </c>
      <c r="J1843" s="374"/>
      <c r="K1843" s="374"/>
      <c r="L1843" s="590">
        <f t="shared" ref="L1843:L1858" si="442">IF(N675="","",N675)</f>
        <v>0.33000001311302185</v>
      </c>
      <c r="M1843" s="590"/>
      <c r="N1843" s="590"/>
      <c r="O1843" s="413">
        <f t="shared" ref="O1843:O1858" si="443">Q675</f>
        <v>0</v>
      </c>
      <c r="P1843" s="413"/>
      <c r="Q1843" s="413"/>
      <c r="R1843" s="413"/>
      <c r="S1843" s="609">
        <f t="shared" ref="S1843:S1858" si="444">O1613</f>
        <v>0</v>
      </c>
      <c r="T1843" s="609"/>
      <c r="U1843" s="609"/>
      <c r="V1843" s="413">
        <f>IF(O1843="","",IF(O1843=0,0,ROUND((Z1843-S1843)/(Y$1859-(S1843/O1843)),0)))</f>
        <v>0</v>
      </c>
      <c r="W1843" s="413"/>
      <c r="X1843" s="413"/>
      <c r="Y1843" s="413"/>
      <c r="Z1843" s="609">
        <f t="shared" ref="Z1843:Z1858" si="445">R1613</f>
        <v>0</v>
      </c>
      <c r="AA1843" s="609"/>
      <c r="AB1843" s="610"/>
      <c r="AD1843" s="165"/>
      <c r="AE1843" s="165"/>
      <c r="AF1843" s="165"/>
      <c r="AG1843" s="165"/>
      <c r="AH1843" s="165"/>
      <c r="AI1843" s="165"/>
    </row>
    <row r="1844" spans="1:62" s="54" customFormat="1" ht="15.75" customHeight="1">
      <c r="A1844" s="123" t="str">
        <f t="shared" si="440"/>
        <v/>
      </c>
      <c r="B1844" s="53"/>
      <c r="F1844" s="53"/>
      <c r="G1844" s="53"/>
      <c r="H1844" s="55"/>
      <c r="I1844" s="592">
        <f t="shared" si="441"/>
        <v>3</v>
      </c>
      <c r="J1844" s="342"/>
      <c r="K1844" s="342"/>
      <c r="L1844" s="593">
        <f t="shared" si="442"/>
        <v>1.5</v>
      </c>
      <c r="M1844" s="593"/>
      <c r="N1844" s="593"/>
      <c r="O1844" s="272">
        <f t="shared" si="443"/>
        <v>0</v>
      </c>
      <c r="P1844" s="272"/>
      <c r="Q1844" s="272"/>
      <c r="R1844" s="272"/>
      <c r="S1844" s="602">
        <f t="shared" si="444"/>
        <v>0</v>
      </c>
      <c r="T1844" s="602"/>
      <c r="U1844" s="602"/>
      <c r="V1844" s="272">
        <f t="shared" ref="V1844:V1858" si="446">IF(O1844="","",IF(O1844=0,0,ROUND((Z1844-S1844)/(Y$1859-(S1844/O1844)),0)))</f>
        <v>0</v>
      </c>
      <c r="W1844" s="272"/>
      <c r="X1844" s="272"/>
      <c r="Y1844" s="272"/>
      <c r="Z1844" s="602">
        <f t="shared" si="445"/>
        <v>0</v>
      </c>
      <c r="AA1844" s="602"/>
      <c r="AB1844" s="603"/>
      <c r="AD1844" s="165"/>
      <c r="AE1844" s="165"/>
      <c r="AF1844" s="165"/>
      <c r="AG1844" s="165"/>
      <c r="AH1844" s="165"/>
      <c r="AI1844" s="165"/>
    </row>
    <row r="1845" spans="1:62" ht="15.75" customHeight="1">
      <c r="A1845" s="123" t="str">
        <f t="shared" si="440"/>
        <v/>
      </c>
      <c r="B1845" s="53"/>
      <c r="I1845" s="592">
        <f t="shared" si="441"/>
        <v>4</v>
      </c>
      <c r="J1845" s="342"/>
      <c r="K1845" s="342"/>
      <c r="L1845" s="593">
        <f t="shared" si="442"/>
        <v>5.0999999046325684</v>
      </c>
      <c r="M1845" s="593"/>
      <c r="N1845" s="593"/>
      <c r="O1845" s="272">
        <f t="shared" si="443"/>
        <v>0</v>
      </c>
      <c r="P1845" s="272"/>
      <c r="Q1845" s="272"/>
      <c r="R1845" s="272"/>
      <c r="S1845" s="602">
        <f t="shared" si="444"/>
        <v>0</v>
      </c>
      <c r="T1845" s="602"/>
      <c r="U1845" s="602"/>
      <c r="V1845" s="272">
        <f t="shared" si="446"/>
        <v>0</v>
      </c>
      <c r="W1845" s="272"/>
      <c r="X1845" s="272"/>
      <c r="Y1845" s="272"/>
      <c r="Z1845" s="602">
        <f t="shared" si="445"/>
        <v>0</v>
      </c>
      <c r="AA1845" s="602"/>
      <c r="AB1845" s="603"/>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customHeight="1">
      <c r="A1846" s="123" t="str">
        <f t="shared" si="440"/>
        <v/>
      </c>
      <c r="B1846" s="53"/>
      <c r="I1846" s="592">
        <f t="shared" si="441"/>
        <v>4</v>
      </c>
      <c r="J1846" s="342"/>
      <c r="K1846" s="342"/>
      <c r="L1846" s="593">
        <f t="shared" si="442"/>
        <v>1.4500002861022949</v>
      </c>
      <c r="M1846" s="593"/>
      <c r="N1846" s="593"/>
      <c r="O1846" s="272">
        <f t="shared" si="443"/>
        <v>20145.462891144547</v>
      </c>
      <c r="P1846" s="272"/>
      <c r="Q1846" s="272"/>
      <c r="R1846" s="272"/>
      <c r="S1846" s="602">
        <f t="shared" si="444"/>
        <v>117.7</v>
      </c>
      <c r="T1846" s="602"/>
      <c r="U1846" s="602"/>
      <c r="V1846" s="272">
        <f t="shared" si="446"/>
        <v>148</v>
      </c>
      <c r="W1846" s="272"/>
      <c r="X1846" s="272"/>
      <c r="Y1846" s="272"/>
      <c r="Z1846" s="602">
        <f t="shared" si="445"/>
        <v>139.1</v>
      </c>
      <c r="AA1846" s="602"/>
      <c r="AB1846" s="603"/>
    </row>
    <row r="1847" spans="1:62" ht="15.75" customHeight="1">
      <c r="A1847" s="123" t="str">
        <f t="shared" si="440"/>
        <v/>
      </c>
      <c r="B1847" s="53"/>
      <c r="I1847" s="592">
        <f t="shared" si="441"/>
        <v>5</v>
      </c>
      <c r="J1847" s="342"/>
      <c r="K1847" s="342"/>
      <c r="L1847" s="593">
        <f t="shared" si="442"/>
        <v>3.4500000476837158</v>
      </c>
      <c r="M1847" s="593"/>
      <c r="N1847" s="593"/>
      <c r="O1847" s="272">
        <f t="shared" si="443"/>
        <v>20145.462891144547</v>
      </c>
      <c r="P1847" s="272"/>
      <c r="Q1847" s="272"/>
      <c r="R1847" s="272"/>
      <c r="S1847" s="602">
        <f t="shared" si="444"/>
        <v>192.8</v>
      </c>
      <c r="T1847" s="602"/>
      <c r="U1847" s="602"/>
      <c r="V1847" s="272">
        <f t="shared" si="446"/>
        <v>250</v>
      </c>
      <c r="W1847" s="272"/>
      <c r="X1847" s="272"/>
      <c r="Y1847" s="272"/>
      <c r="Z1847" s="602">
        <f t="shared" si="445"/>
        <v>227.9</v>
      </c>
      <c r="AA1847" s="602"/>
      <c r="AB1847" s="603"/>
    </row>
    <row r="1848" spans="1:62" ht="15.75" customHeight="1">
      <c r="A1848" s="123" t="str">
        <f t="shared" si="440"/>
        <v/>
      </c>
      <c r="B1848" s="53"/>
      <c r="I1848" s="592">
        <f t="shared" si="441"/>
        <v>6</v>
      </c>
      <c r="J1848" s="342"/>
      <c r="K1848" s="342"/>
      <c r="L1848" s="593">
        <f t="shared" si="442"/>
        <v>2.3499999046325684</v>
      </c>
      <c r="M1848" s="593"/>
      <c r="N1848" s="593"/>
      <c r="O1848" s="272">
        <f t="shared" si="443"/>
        <v>20145.462891144547</v>
      </c>
      <c r="P1848" s="272"/>
      <c r="Q1848" s="272"/>
      <c r="R1848" s="272"/>
      <c r="S1848" s="602">
        <f t="shared" si="444"/>
        <v>313.10000000000002</v>
      </c>
      <c r="T1848" s="602"/>
      <c r="U1848" s="602"/>
      <c r="V1848" s="272">
        <f t="shared" si="446"/>
        <v>423</v>
      </c>
      <c r="W1848" s="272"/>
      <c r="X1848" s="272"/>
      <c r="Y1848" s="272"/>
      <c r="Z1848" s="602">
        <f t="shared" si="445"/>
        <v>370</v>
      </c>
      <c r="AA1848" s="602"/>
      <c r="AB1848" s="603"/>
    </row>
    <row r="1849" spans="1:62" ht="15.75" customHeight="1">
      <c r="A1849" s="123" t="str">
        <f t="shared" si="440"/>
        <v/>
      </c>
      <c r="B1849" s="53"/>
      <c r="I1849" s="592">
        <f t="shared" si="441"/>
        <v>7</v>
      </c>
      <c r="J1849" s="342"/>
      <c r="K1849" s="342"/>
      <c r="L1849" s="593">
        <f t="shared" si="442"/>
        <v>8.6000003814697266</v>
      </c>
      <c r="M1849" s="593"/>
      <c r="N1849" s="593"/>
      <c r="O1849" s="272">
        <f t="shared" si="443"/>
        <v>132535.94007331939</v>
      </c>
      <c r="P1849" s="272"/>
      <c r="Q1849" s="272"/>
      <c r="R1849" s="272"/>
      <c r="S1849" s="602">
        <f t="shared" si="444"/>
        <v>747.5</v>
      </c>
      <c r="T1849" s="602"/>
      <c r="U1849" s="602"/>
      <c r="V1849" s="272">
        <f t="shared" si="446"/>
        <v>941</v>
      </c>
      <c r="W1849" s="272"/>
      <c r="X1849" s="272"/>
      <c r="Y1849" s="272"/>
      <c r="Z1849" s="602">
        <f t="shared" si="445"/>
        <v>883.4</v>
      </c>
      <c r="AA1849" s="602"/>
      <c r="AB1849" s="603"/>
    </row>
    <row r="1850" spans="1:62" ht="15.75" customHeight="1">
      <c r="A1850" s="123" t="str">
        <f t="shared" si="440"/>
        <v/>
      </c>
      <c r="B1850" s="53"/>
      <c r="I1850" s="592">
        <f t="shared" si="441"/>
        <v>8</v>
      </c>
      <c r="J1850" s="342"/>
      <c r="K1850" s="342"/>
      <c r="L1850" s="593">
        <f t="shared" si="442"/>
        <v>2.2000000476837158</v>
      </c>
      <c r="M1850" s="593"/>
      <c r="N1850" s="593"/>
      <c r="O1850" s="272">
        <f t="shared" si="443"/>
        <v>62981.078722841376</v>
      </c>
      <c r="P1850" s="272"/>
      <c r="Q1850" s="272"/>
      <c r="R1850" s="272"/>
      <c r="S1850" s="602">
        <f t="shared" si="444"/>
        <v>307.39999999999998</v>
      </c>
      <c r="T1850" s="602"/>
      <c r="U1850" s="602"/>
      <c r="V1850" s="272">
        <f t="shared" si="446"/>
        <v>385</v>
      </c>
      <c r="W1850" s="272"/>
      <c r="X1850" s="272"/>
      <c r="Y1850" s="272"/>
      <c r="Z1850" s="602">
        <f t="shared" si="445"/>
        <v>363.3</v>
      </c>
      <c r="AA1850" s="602"/>
      <c r="AB1850" s="603"/>
    </row>
    <row r="1851" spans="1:62" ht="15.75" customHeight="1">
      <c r="A1851" s="123" t="str">
        <f t="shared" si="440"/>
        <v/>
      </c>
      <c r="B1851" s="53"/>
      <c r="I1851" s="592">
        <f t="shared" si="441"/>
        <v>9</v>
      </c>
      <c r="J1851" s="342"/>
      <c r="K1851" s="342"/>
      <c r="L1851" s="593">
        <f t="shared" si="442"/>
        <v>1.5</v>
      </c>
      <c r="M1851" s="593"/>
      <c r="N1851" s="593"/>
      <c r="O1851" s="272">
        <f t="shared" si="443"/>
        <v>102635.83199277853</v>
      </c>
      <c r="P1851" s="272"/>
      <c r="Q1851" s="272"/>
      <c r="R1851" s="272"/>
      <c r="S1851" s="602">
        <f t="shared" si="444"/>
        <v>762</v>
      </c>
      <c r="T1851" s="602"/>
      <c r="U1851" s="602"/>
      <c r="V1851" s="272">
        <f t="shared" si="446"/>
        <v>971</v>
      </c>
      <c r="W1851" s="272"/>
      <c r="X1851" s="272"/>
      <c r="Y1851" s="272"/>
      <c r="Z1851" s="602">
        <f t="shared" si="445"/>
        <v>900.5</v>
      </c>
      <c r="AA1851" s="602"/>
      <c r="AB1851" s="603"/>
    </row>
    <row r="1852" spans="1:62" ht="15.75" customHeight="1">
      <c r="A1852" s="123" t="str">
        <f t="shared" si="440"/>
        <v/>
      </c>
      <c r="B1852" s="53"/>
      <c r="I1852" s="592">
        <f t="shared" si="441"/>
        <v>10</v>
      </c>
      <c r="J1852" s="342"/>
      <c r="K1852" s="342"/>
      <c r="L1852" s="593">
        <f t="shared" si="442"/>
        <v>3.8499999046325684</v>
      </c>
      <c r="M1852" s="593"/>
      <c r="N1852" s="593"/>
      <c r="O1852" s="272">
        <f t="shared" si="443"/>
        <v>73796.011432824234</v>
      </c>
      <c r="P1852" s="272"/>
      <c r="Q1852" s="272"/>
      <c r="R1852" s="272"/>
      <c r="S1852" s="602">
        <f t="shared" si="444"/>
        <v>311.5</v>
      </c>
      <c r="T1852" s="602"/>
      <c r="U1852" s="602"/>
      <c r="V1852" s="272">
        <f t="shared" si="446"/>
        <v>389</v>
      </c>
      <c r="W1852" s="272"/>
      <c r="X1852" s="272"/>
      <c r="Y1852" s="272"/>
      <c r="Z1852" s="602">
        <f t="shared" si="445"/>
        <v>368.2</v>
      </c>
      <c r="AA1852" s="602"/>
      <c r="AB1852" s="603"/>
    </row>
    <row r="1853" spans="1:62" ht="15.75" customHeight="1">
      <c r="A1853" s="123" t="str">
        <f t="shared" si="440"/>
        <v/>
      </c>
      <c r="B1853" s="53"/>
      <c r="I1853" s="592">
        <f t="shared" si="441"/>
        <v>11</v>
      </c>
      <c r="J1853" s="342"/>
      <c r="K1853" s="342"/>
      <c r="L1853" s="593">
        <f t="shared" si="442"/>
        <v>2.4000000953674316</v>
      </c>
      <c r="M1853" s="593"/>
      <c r="N1853" s="593"/>
      <c r="O1853" s="272">
        <f t="shared" si="443"/>
        <v>102635.83199277853</v>
      </c>
      <c r="P1853" s="272"/>
      <c r="Q1853" s="272"/>
      <c r="R1853" s="272"/>
      <c r="S1853" s="602">
        <f t="shared" si="444"/>
        <v>1016</v>
      </c>
      <c r="T1853" s="602"/>
      <c r="U1853" s="602"/>
      <c r="V1853" s="272">
        <f t="shared" si="446"/>
        <v>1318</v>
      </c>
      <c r="W1853" s="272"/>
      <c r="X1853" s="272"/>
      <c r="Y1853" s="272"/>
      <c r="Z1853" s="602">
        <f t="shared" si="445"/>
        <v>1200.7</v>
      </c>
      <c r="AA1853" s="602"/>
      <c r="AB1853" s="603"/>
    </row>
    <row r="1854" spans="1:62" ht="15.75" customHeight="1">
      <c r="A1854" s="123" t="str">
        <f t="shared" si="440"/>
        <v/>
      </c>
      <c r="B1854" s="53"/>
      <c r="I1854" s="592">
        <f t="shared" si="441"/>
        <v>12</v>
      </c>
      <c r="J1854" s="342"/>
      <c r="K1854" s="342"/>
      <c r="L1854" s="593">
        <f t="shared" si="442"/>
        <v>0.76999998092651367</v>
      </c>
      <c r="M1854" s="593"/>
      <c r="N1854" s="593"/>
      <c r="O1854" s="272">
        <f t="shared" si="443"/>
        <v>69554.861350478022</v>
      </c>
      <c r="P1854" s="272"/>
      <c r="Q1854" s="272"/>
      <c r="R1854" s="272"/>
      <c r="S1854" s="602">
        <f t="shared" si="444"/>
        <v>311.5</v>
      </c>
      <c r="T1854" s="602"/>
      <c r="U1854" s="602"/>
      <c r="V1854" s="272">
        <f t="shared" si="446"/>
        <v>390</v>
      </c>
      <c r="W1854" s="272"/>
      <c r="X1854" s="272"/>
      <c r="Y1854" s="272"/>
      <c r="Z1854" s="602">
        <f t="shared" si="445"/>
        <v>368.2</v>
      </c>
      <c r="AA1854" s="602"/>
      <c r="AB1854" s="603"/>
    </row>
    <row r="1855" spans="1:62" ht="15.75" customHeight="1">
      <c r="A1855" s="123" t="str">
        <f t="shared" si="440"/>
        <v/>
      </c>
      <c r="B1855" s="53"/>
      <c r="I1855" s="592">
        <f t="shared" si="441"/>
        <v>12</v>
      </c>
      <c r="J1855" s="342"/>
      <c r="K1855" s="342"/>
      <c r="L1855" s="593">
        <f t="shared" si="442"/>
        <v>1.5</v>
      </c>
      <c r="M1855" s="593"/>
      <c r="N1855" s="593"/>
      <c r="O1855" s="272">
        <f t="shared" si="443"/>
        <v>0</v>
      </c>
      <c r="P1855" s="272"/>
      <c r="Q1855" s="272"/>
      <c r="R1855" s="272"/>
      <c r="S1855" s="602">
        <f t="shared" si="444"/>
        <v>0</v>
      </c>
      <c r="T1855" s="602"/>
      <c r="U1855" s="602"/>
      <c r="V1855" s="272">
        <f t="shared" si="446"/>
        <v>0</v>
      </c>
      <c r="W1855" s="272"/>
      <c r="X1855" s="272"/>
      <c r="Y1855" s="272"/>
      <c r="Z1855" s="602">
        <f t="shared" si="445"/>
        <v>0</v>
      </c>
      <c r="AA1855" s="602"/>
      <c r="AB1855" s="603"/>
    </row>
    <row r="1856" spans="1:62" ht="15.75" hidden="1" customHeight="1">
      <c r="A1856" s="123" t="str">
        <f t="shared" si="440"/>
        <v>×</v>
      </c>
      <c r="B1856" s="53"/>
      <c r="I1856" s="592" t="str">
        <f t="shared" si="441"/>
        <v/>
      </c>
      <c r="J1856" s="342"/>
      <c r="K1856" s="342"/>
      <c r="L1856" s="593" t="str">
        <f t="shared" si="442"/>
        <v/>
      </c>
      <c r="M1856" s="593"/>
      <c r="N1856" s="593"/>
      <c r="O1856" s="272" t="str">
        <f t="shared" si="443"/>
        <v/>
      </c>
      <c r="P1856" s="272"/>
      <c r="Q1856" s="272"/>
      <c r="R1856" s="272"/>
      <c r="S1856" s="602" t="str">
        <f t="shared" si="444"/>
        <v/>
      </c>
      <c r="T1856" s="602"/>
      <c r="U1856" s="602"/>
      <c r="V1856" s="272" t="str">
        <f t="shared" si="446"/>
        <v/>
      </c>
      <c r="W1856" s="272"/>
      <c r="X1856" s="272"/>
      <c r="Y1856" s="272"/>
      <c r="Z1856" s="602" t="str">
        <f t="shared" si="445"/>
        <v/>
      </c>
      <c r="AA1856" s="602"/>
      <c r="AB1856" s="603"/>
    </row>
    <row r="1857" spans="1:62" ht="15.75" hidden="1" customHeight="1">
      <c r="A1857" s="123" t="str">
        <f t="shared" si="440"/>
        <v>×</v>
      </c>
      <c r="B1857" s="53"/>
      <c r="I1857" s="592" t="str">
        <f t="shared" si="441"/>
        <v/>
      </c>
      <c r="J1857" s="342"/>
      <c r="K1857" s="342"/>
      <c r="L1857" s="593" t="str">
        <f t="shared" si="442"/>
        <v/>
      </c>
      <c r="M1857" s="593"/>
      <c r="N1857" s="593"/>
      <c r="O1857" s="272" t="str">
        <f t="shared" si="443"/>
        <v/>
      </c>
      <c r="P1857" s="272"/>
      <c r="Q1857" s="272"/>
      <c r="R1857" s="272"/>
      <c r="S1857" s="602" t="str">
        <f t="shared" si="444"/>
        <v/>
      </c>
      <c r="T1857" s="602"/>
      <c r="U1857" s="602"/>
      <c r="V1857" s="272" t="str">
        <f t="shared" si="446"/>
        <v/>
      </c>
      <c r="W1857" s="272"/>
      <c r="X1857" s="272"/>
      <c r="Y1857" s="272"/>
      <c r="Z1857" s="602" t="str">
        <f t="shared" si="445"/>
        <v/>
      </c>
      <c r="AA1857" s="602"/>
      <c r="AB1857" s="603"/>
    </row>
    <row r="1858" spans="1:62" ht="15.75" hidden="1" customHeight="1">
      <c r="A1858" s="123" t="str">
        <f t="shared" si="440"/>
        <v>×</v>
      </c>
      <c r="B1858" s="53"/>
      <c r="I1858" s="604" t="str">
        <f t="shared" si="441"/>
        <v/>
      </c>
      <c r="J1858" s="388"/>
      <c r="K1858" s="388"/>
      <c r="L1858" s="605" t="str">
        <f t="shared" si="442"/>
        <v/>
      </c>
      <c r="M1858" s="605"/>
      <c r="N1858" s="605"/>
      <c r="O1858" s="274" t="str">
        <f t="shared" si="443"/>
        <v/>
      </c>
      <c r="P1858" s="274"/>
      <c r="Q1858" s="274"/>
      <c r="R1858" s="274"/>
      <c r="S1858" s="607" t="str">
        <f t="shared" si="444"/>
        <v/>
      </c>
      <c r="T1858" s="607"/>
      <c r="U1858" s="607"/>
      <c r="V1858" s="274" t="str">
        <f t="shared" si="446"/>
        <v/>
      </c>
      <c r="W1858" s="274"/>
      <c r="X1858" s="274"/>
      <c r="Y1858" s="274"/>
      <c r="Z1858" s="607" t="str">
        <f t="shared" si="445"/>
        <v/>
      </c>
      <c r="AA1858" s="607"/>
      <c r="AB1858" s="608"/>
    </row>
    <row r="1859" spans="1:62" ht="15.75" customHeight="1">
      <c r="A1859" s="117" t="str">
        <f t="shared" ref="A1859:A1865" si="447">IF(液状化L1の有無="","","×")</f>
        <v/>
      </c>
      <c r="I1859" s="167"/>
      <c r="J1859" s="167"/>
      <c r="K1859" s="167"/>
      <c r="L1859" s="167"/>
      <c r="M1859" s="167"/>
      <c r="N1859" s="167"/>
      <c r="O1859" s="167"/>
      <c r="P1859" s="167"/>
      <c r="Q1859" s="167"/>
      <c r="R1859" s="167"/>
      <c r="S1859" s="167"/>
      <c r="T1859" s="167"/>
      <c r="U1859" s="50" t="s">
        <v>124</v>
      </c>
      <c r="V1859" s="385" t="s">
        <v>568</v>
      </c>
      <c r="W1859" s="385"/>
      <c r="X1859" s="167" t="s">
        <v>26</v>
      </c>
      <c r="Y1859" s="439">
        <f>杭先端径*0.1</f>
        <v>0.15000000000000002</v>
      </c>
      <c r="Z1859" s="439"/>
      <c r="AA1859" s="439"/>
      <c r="AB1859" s="62" t="s">
        <v>427</v>
      </c>
      <c r="AC1859" s="165" t="s">
        <v>154</v>
      </c>
    </row>
    <row r="1860" spans="1:62" ht="15.75" customHeight="1">
      <c r="A1860" s="117" t="str">
        <f t="shared" si="447"/>
        <v/>
      </c>
      <c r="B1860" s="165" t="s">
        <v>588</v>
      </c>
    </row>
    <row r="1861" spans="1:62" ht="15.75" customHeight="1">
      <c r="A1861" s="117" t="str">
        <f t="shared" si="447"/>
        <v/>
      </c>
    </row>
    <row r="1862" spans="1:62" s="23" customFormat="1" ht="15.75" customHeight="1">
      <c r="A1862" s="117" t="str">
        <f t="shared" si="447"/>
        <v/>
      </c>
      <c r="B1862" s="165"/>
      <c r="I1862" s="456" t="s">
        <v>429</v>
      </c>
      <c r="J1862" s="302"/>
      <c r="K1862" s="302"/>
      <c r="L1862" s="302"/>
      <c r="M1862" s="302"/>
      <c r="N1862" s="302"/>
      <c r="O1862" s="302"/>
      <c r="P1862" s="302"/>
      <c r="Q1862" s="302"/>
      <c r="R1862" s="302"/>
      <c r="S1862" s="302"/>
      <c r="T1862" s="302"/>
      <c r="U1862" s="302"/>
      <c r="V1862" s="302"/>
      <c r="W1862" s="302"/>
      <c r="X1862" s="302"/>
      <c r="Y1862" s="302"/>
      <c r="Z1862" s="302"/>
      <c r="AA1862" s="302"/>
      <c r="AB1862" s="595"/>
    </row>
    <row r="1863" spans="1:62" s="54" customFormat="1" ht="15.75" customHeight="1">
      <c r="A1863" s="117" t="str">
        <f t="shared" si="447"/>
        <v/>
      </c>
      <c r="B1863" s="165"/>
      <c r="I1863" s="403" t="s">
        <v>77</v>
      </c>
      <c r="J1863" s="355"/>
      <c r="K1863" s="355"/>
      <c r="L1863" s="588" t="s">
        <v>186</v>
      </c>
      <c r="M1863" s="589"/>
      <c r="N1863" s="589"/>
      <c r="O1863" s="230" t="s">
        <v>561</v>
      </c>
      <c r="P1863" s="230"/>
      <c r="Q1863" s="230"/>
      <c r="R1863" s="230"/>
      <c r="S1863" s="230"/>
      <c r="T1863" s="230"/>
      <c r="U1863" s="230"/>
      <c r="V1863" s="230" t="s">
        <v>562</v>
      </c>
      <c r="W1863" s="230"/>
      <c r="X1863" s="230"/>
      <c r="Y1863" s="230"/>
      <c r="Z1863" s="230"/>
      <c r="AA1863" s="230"/>
      <c r="AB1863" s="386"/>
    </row>
    <row r="1864" spans="1:62" s="54" customFormat="1" ht="15.75" customHeight="1">
      <c r="A1864" s="117" t="str">
        <f t="shared" si="447"/>
        <v/>
      </c>
      <c r="B1864" s="165"/>
      <c r="I1864" s="403"/>
      <c r="J1864" s="355"/>
      <c r="K1864" s="355"/>
      <c r="L1864" s="588"/>
      <c r="M1864" s="589"/>
      <c r="N1864" s="589"/>
      <c r="O1864" s="355" t="s">
        <v>560</v>
      </c>
      <c r="P1864" s="355"/>
      <c r="Q1864" s="355"/>
      <c r="R1864" s="355"/>
      <c r="S1864" s="475" t="s">
        <v>525</v>
      </c>
      <c r="T1864" s="475"/>
      <c r="U1864" s="475"/>
      <c r="V1864" s="355" t="s">
        <v>560</v>
      </c>
      <c r="W1864" s="355"/>
      <c r="X1864" s="355"/>
      <c r="Y1864" s="355"/>
      <c r="Z1864" s="475" t="s">
        <v>526</v>
      </c>
      <c r="AA1864" s="475"/>
      <c r="AB1864" s="481"/>
    </row>
    <row r="1865" spans="1:62" s="54" customFormat="1" ht="15.75" customHeight="1">
      <c r="A1865" s="117" t="str">
        <f t="shared" si="447"/>
        <v/>
      </c>
      <c r="B1865" s="165"/>
      <c r="I1865" s="300"/>
      <c r="J1865" s="246"/>
      <c r="K1865" s="246"/>
      <c r="L1865" s="303"/>
      <c r="M1865" s="303"/>
      <c r="N1865" s="303"/>
      <c r="O1865" s="246"/>
      <c r="P1865" s="246"/>
      <c r="Q1865" s="246"/>
      <c r="R1865" s="246"/>
      <c r="S1865" s="477"/>
      <c r="T1865" s="477"/>
      <c r="U1865" s="477"/>
      <c r="V1865" s="246"/>
      <c r="W1865" s="246"/>
      <c r="X1865" s="246"/>
      <c r="Y1865" s="246"/>
      <c r="Z1865" s="477"/>
      <c r="AA1865" s="477"/>
      <c r="AB1865" s="482"/>
    </row>
    <row r="1866" spans="1:62" s="54" customFormat="1" ht="15.75" customHeight="1">
      <c r="A1866" s="123" t="str">
        <f t="shared" ref="A1866:A1881" si="448">IF(液状化L1の有無="",IF(I1866="","×",""),"×")</f>
        <v/>
      </c>
      <c r="B1866" s="53"/>
      <c r="I1866" s="587">
        <f t="shared" ref="I1866:I1881" si="449">IF(U675="","",U675)</f>
        <v>2</v>
      </c>
      <c r="J1866" s="374"/>
      <c r="K1866" s="374"/>
      <c r="L1866" s="590">
        <f t="shared" ref="L1866:L1881" si="450">IF(AB675="","",AB675)</f>
        <v>0.33000001311302185</v>
      </c>
      <c r="M1866" s="590"/>
      <c r="N1866" s="590"/>
      <c r="O1866" s="413">
        <f t="shared" ref="O1866:O1881" si="451">AE675</f>
        <v>0</v>
      </c>
      <c r="P1866" s="413"/>
      <c r="Q1866" s="413"/>
      <c r="R1866" s="413"/>
      <c r="S1866" s="609">
        <f t="shared" ref="S1866:S1881" si="452">AD1613</f>
        <v>0</v>
      </c>
      <c r="T1866" s="609"/>
      <c r="U1866" s="609"/>
      <c r="V1866" s="413">
        <f t="shared" ref="V1866:V1881" si="453">IF(O1866="","",IF(O1866=0,0,ROUND((Z1866-S1866)/(Y$1882-(S1866/O1866)),0)))</f>
        <v>0</v>
      </c>
      <c r="W1866" s="413"/>
      <c r="X1866" s="413"/>
      <c r="Y1866" s="413"/>
      <c r="Z1866" s="609">
        <f t="shared" ref="Z1866:Z1881" si="454">AG1613</f>
        <v>0</v>
      </c>
      <c r="AA1866" s="609"/>
      <c r="AB1866" s="610"/>
      <c r="AD1866" s="165"/>
      <c r="AE1866" s="165"/>
      <c r="AF1866" s="165"/>
      <c r="AG1866" s="165"/>
      <c r="AH1866" s="165"/>
      <c r="AI1866" s="165"/>
    </row>
    <row r="1867" spans="1:62" s="54" customFormat="1" ht="15.75" customHeight="1">
      <c r="A1867" s="123" t="str">
        <f t="shared" si="448"/>
        <v/>
      </c>
      <c r="B1867" s="53"/>
      <c r="F1867" s="53"/>
      <c r="G1867" s="53"/>
      <c r="H1867" s="55"/>
      <c r="I1867" s="592">
        <f t="shared" si="449"/>
        <v>3</v>
      </c>
      <c r="J1867" s="342"/>
      <c r="K1867" s="342"/>
      <c r="L1867" s="593">
        <f t="shared" si="450"/>
        <v>1.5</v>
      </c>
      <c r="M1867" s="593"/>
      <c r="N1867" s="593"/>
      <c r="O1867" s="272">
        <f t="shared" si="451"/>
        <v>0</v>
      </c>
      <c r="P1867" s="272"/>
      <c r="Q1867" s="272"/>
      <c r="R1867" s="272"/>
      <c r="S1867" s="602">
        <f t="shared" si="452"/>
        <v>0</v>
      </c>
      <c r="T1867" s="602"/>
      <c r="U1867" s="602"/>
      <c r="V1867" s="272">
        <f t="shared" si="453"/>
        <v>0</v>
      </c>
      <c r="W1867" s="272"/>
      <c r="X1867" s="272"/>
      <c r="Y1867" s="272"/>
      <c r="Z1867" s="602">
        <f t="shared" si="454"/>
        <v>0</v>
      </c>
      <c r="AA1867" s="602"/>
      <c r="AB1867" s="603"/>
      <c r="AD1867" s="165"/>
      <c r="AE1867" s="165"/>
      <c r="AF1867" s="165"/>
      <c r="AG1867" s="165"/>
      <c r="AH1867" s="165"/>
      <c r="AI1867" s="165"/>
    </row>
    <row r="1868" spans="1:62" ht="15.75" customHeight="1">
      <c r="A1868" s="123" t="str">
        <f t="shared" si="448"/>
        <v/>
      </c>
      <c r="B1868" s="53"/>
      <c r="I1868" s="592">
        <f t="shared" si="449"/>
        <v>4</v>
      </c>
      <c r="J1868" s="342"/>
      <c r="K1868" s="342"/>
      <c r="L1868" s="593">
        <f t="shared" si="450"/>
        <v>5.0999999046325684</v>
      </c>
      <c r="M1868" s="593"/>
      <c r="N1868" s="593"/>
      <c r="O1868" s="272">
        <f t="shared" si="451"/>
        <v>0</v>
      </c>
      <c r="P1868" s="272"/>
      <c r="Q1868" s="272"/>
      <c r="R1868" s="272"/>
      <c r="S1868" s="602">
        <f t="shared" si="452"/>
        <v>0</v>
      </c>
      <c r="T1868" s="602"/>
      <c r="U1868" s="602"/>
      <c r="V1868" s="272">
        <f t="shared" si="453"/>
        <v>0</v>
      </c>
      <c r="W1868" s="272"/>
      <c r="X1868" s="272"/>
      <c r="Y1868" s="272"/>
      <c r="Z1868" s="602">
        <f t="shared" si="454"/>
        <v>0</v>
      </c>
      <c r="AA1868" s="602"/>
      <c r="AB1868" s="603"/>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customHeight="1">
      <c r="A1869" s="123" t="str">
        <f t="shared" si="448"/>
        <v/>
      </c>
      <c r="B1869" s="53"/>
      <c r="I1869" s="592">
        <f t="shared" si="449"/>
        <v>4</v>
      </c>
      <c r="J1869" s="342"/>
      <c r="K1869" s="342"/>
      <c r="L1869" s="593">
        <f t="shared" si="450"/>
        <v>1.4500002861022949</v>
      </c>
      <c r="M1869" s="593"/>
      <c r="N1869" s="593"/>
      <c r="O1869" s="272">
        <f t="shared" si="451"/>
        <v>20145.462891144547</v>
      </c>
      <c r="P1869" s="272"/>
      <c r="Q1869" s="272"/>
      <c r="R1869" s="272"/>
      <c r="S1869" s="602">
        <f t="shared" si="452"/>
        <v>117.7</v>
      </c>
      <c r="T1869" s="602"/>
      <c r="U1869" s="602"/>
      <c r="V1869" s="272">
        <f t="shared" si="453"/>
        <v>148</v>
      </c>
      <c r="W1869" s="272"/>
      <c r="X1869" s="272"/>
      <c r="Y1869" s="272"/>
      <c r="Z1869" s="602">
        <f t="shared" si="454"/>
        <v>139.1</v>
      </c>
      <c r="AA1869" s="602"/>
      <c r="AB1869" s="603"/>
    </row>
    <row r="1870" spans="1:62" ht="15.75" customHeight="1">
      <c r="A1870" s="123" t="str">
        <f t="shared" si="448"/>
        <v/>
      </c>
      <c r="B1870" s="53"/>
      <c r="I1870" s="592">
        <f t="shared" si="449"/>
        <v>5</v>
      </c>
      <c r="J1870" s="342"/>
      <c r="K1870" s="342"/>
      <c r="L1870" s="593">
        <f t="shared" si="450"/>
        <v>3.4500000476837158</v>
      </c>
      <c r="M1870" s="593"/>
      <c r="N1870" s="593"/>
      <c r="O1870" s="272">
        <f t="shared" si="451"/>
        <v>20145.462891144547</v>
      </c>
      <c r="P1870" s="272"/>
      <c r="Q1870" s="272"/>
      <c r="R1870" s="272"/>
      <c r="S1870" s="602">
        <f t="shared" si="452"/>
        <v>192.8</v>
      </c>
      <c r="T1870" s="602"/>
      <c r="U1870" s="602"/>
      <c r="V1870" s="272">
        <f t="shared" si="453"/>
        <v>250</v>
      </c>
      <c r="W1870" s="272"/>
      <c r="X1870" s="272"/>
      <c r="Y1870" s="272"/>
      <c r="Z1870" s="602">
        <f t="shared" si="454"/>
        <v>227.9</v>
      </c>
      <c r="AA1870" s="602"/>
      <c r="AB1870" s="603"/>
    </row>
    <row r="1871" spans="1:62" ht="15.75" customHeight="1">
      <c r="A1871" s="123" t="str">
        <f t="shared" si="448"/>
        <v/>
      </c>
      <c r="B1871" s="53"/>
      <c r="I1871" s="592">
        <f t="shared" si="449"/>
        <v>6</v>
      </c>
      <c r="J1871" s="342"/>
      <c r="K1871" s="342"/>
      <c r="L1871" s="593">
        <f t="shared" si="450"/>
        <v>2.3499999046325684</v>
      </c>
      <c r="M1871" s="593"/>
      <c r="N1871" s="593"/>
      <c r="O1871" s="272">
        <f t="shared" si="451"/>
        <v>20145.462891144547</v>
      </c>
      <c r="P1871" s="272"/>
      <c r="Q1871" s="272"/>
      <c r="R1871" s="272"/>
      <c r="S1871" s="602">
        <f t="shared" si="452"/>
        <v>313.10000000000002</v>
      </c>
      <c r="T1871" s="602"/>
      <c r="U1871" s="602"/>
      <c r="V1871" s="272">
        <f t="shared" si="453"/>
        <v>423</v>
      </c>
      <c r="W1871" s="272"/>
      <c r="X1871" s="272"/>
      <c r="Y1871" s="272"/>
      <c r="Z1871" s="602">
        <f t="shared" si="454"/>
        <v>370</v>
      </c>
      <c r="AA1871" s="602"/>
      <c r="AB1871" s="603"/>
    </row>
    <row r="1872" spans="1:62" ht="15.75" customHeight="1">
      <c r="A1872" s="123" t="str">
        <f t="shared" si="448"/>
        <v/>
      </c>
      <c r="B1872" s="53"/>
      <c r="I1872" s="592">
        <f t="shared" si="449"/>
        <v>7</v>
      </c>
      <c r="J1872" s="342"/>
      <c r="K1872" s="342"/>
      <c r="L1872" s="593">
        <f t="shared" si="450"/>
        <v>8.6000003814697266</v>
      </c>
      <c r="M1872" s="593"/>
      <c r="N1872" s="593"/>
      <c r="O1872" s="272">
        <f t="shared" si="451"/>
        <v>132535.94007331939</v>
      </c>
      <c r="P1872" s="272"/>
      <c r="Q1872" s="272"/>
      <c r="R1872" s="272"/>
      <c r="S1872" s="602">
        <f t="shared" si="452"/>
        <v>1036.7</v>
      </c>
      <c r="T1872" s="602"/>
      <c r="U1872" s="602"/>
      <c r="V1872" s="272">
        <f t="shared" si="453"/>
        <v>1326</v>
      </c>
      <c r="W1872" s="272"/>
      <c r="X1872" s="272"/>
      <c r="Y1872" s="272"/>
      <c r="Z1872" s="602">
        <f t="shared" si="454"/>
        <v>1225.2</v>
      </c>
      <c r="AA1872" s="602"/>
      <c r="AB1872" s="603"/>
    </row>
    <row r="1873" spans="1:62" ht="15.75" customHeight="1">
      <c r="A1873" s="123" t="str">
        <f t="shared" si="448"/>
        <v/>
      </c>
      <c r="B1873" s="53"/>
      <c r="I1873" s="592">
        <f t="shared" si="449"/>
        <v>8</v>
      </c>
      <c r="J1873" s="342"/>
      <c r="K1873" s="342"/>
      <c r="L1873" s="593">
        <f t="shared" si="450"/>
        <v>2.2000000476837158</v>
      </c>
      <c r="M1873" s="593"/>
      <c r="N1873" s="593"/>
      <c r="O1873" s="272">
        <f t="shared" si="451"/>
        <v>62981.078722841376</v>
      </c>
      <c r="P1873" s="272"/>
      <c r="Q1873" s="272"/>
      <c r="R1873" s="272"/>
      <c r="S1873" s="602">
        <f t="shared" si="452"/>
        <v>307.39999999999998</v>
      </c>
      <c r="T1873" s="602"/>
      <c r="U1873" s="602"/>
      <c r="V1873" s="272">
        <f t="shared" si="453"/>
        <v>385</v>
      </c>
      <c r="W1873" s="272"/>
      <c r="X1873" s="272"/>
      <c r="Y1873" s="272"/>
      <c r="Z1873" s="602">
        <f t="shared" si="454"/>
        <v>363.3</v>
      </c>
      <c r="AA1873" s="602"/>
      <c r="AB1873" s="603"/>
    </row>
    <row r="1874" spans="1:62" ht="15.75" customHeight="1">
      <c r="A1874" s="123" t="str">
        <f t="shared" si="448"/>
        <v/>
      </c>
      <c r="B1874" s="53"/>
      <c r="I1874" s="592">
        <f t="shared" si="449"/>
        <v>9</v>
      </c>
      <c r="J1874" s="342"/>
      <c r="K1874" s="342"/>
      <c r="L1874" s="593">
        <f t="shared" si="450"/>
        <v>1.5</v>
      </c>
      <c r="M1874" s="593"/>
      <c r="N1874" s="593"/>
      <c r="O1874" s="272">
        <f t="shared" si="451"/>
        <v>102635.83199277853</v>
      </c>
      <c r="P1874" s="272"/>
      <c r="Q1874" s="272"/>
      <c r="R1874" s="272"/>
      <c r="S1874" s="602">
        <f t="shared" si="452"/>
        <v>762</v>
      </c>
      <c r="T1874" s="602"/>
      <c r="U1874" s="602"/>
      <c r="V1874" s="272">
        <f t="shared" si="453"/>
        <v>971</v>
      </c>
      <c r="W1874" s="272"/>
      <c r="X1874" s="272"/>
      <c r="Y1874" s="272"/>
      <c r="Z1874" s="602">
        <f t="shared" si="454"/>
        <v>900.5</v>
      </c>
      <c r="AA1874" s="602"/>
      <c r="AB1874" s="603"/>
    </row>
    <row r="1875" spans="1:62" ht="15.75" customHeight="1">
      <c r="A1875" s="123" t="str">
        <f t="shared" si="448"/>
        <v/>
      </c>
      <c r="B1875" s="53"/>
      <c r="I1875" s="592">
        <f t="shared" si="449"/>
        <v>10</v>
      </c>
      <c r="J1875" s="342"/>
      <c r="K1875" s="342"/>
      <c r="L1875" s="593">
        <f t="shared" si="450"/>
        <v>3.8499999046325684</v>
      </c>
      <c r="M1875" s="593"/>
      <c r="N1875" s="593"/>
      <c r="O1875" s="272">
        <f t="shared" si="451"/>
        <v>73796.011432824234</v>
      </c>
      <c r="P1875" s="272"/>
      <c r="Q1875" s="272"/>
      <c r="R1875" s="272"/>
      <c r="S1875" s="602">
        <f t="shared" si="452"/>
        <v>311.5</v>
      </c>
      <c r="T1875" s="602"/>
      <c r="U1875" s="602"/>
      <c r="V1875" s="272">
        <f t="shared" si="453"/>
        <v>389</v>
      </c>
      <c r="W1875" s="272"/>
      <c r="X1875" s="272"/>
      <c r="Y1875" s="272"/>
      <c r="Z1875" s="602">
        <f t="shared" si="454"/>
        <v>368.2</v>
      </c>
      <c r="AA1875" s="602"/>
      <c r="AB1875" s="603"/>
    </row>
    <row r="1876" spans="1:62" ht="15.75" customHeight="1">
      <c r="A1876" s="123" t="str">
        <f t="shared" si="448"/>
        <v/>
      </c>
      <c r="B1876" s="53"/>
      <c r="I1876" s="592">
        <f t="shared" si="449"/>
        <v>11</v>
      </c>
      <c r="J1876" s="342"/>
      <c r="K1876" s="342"/>
      <c r="L1876" s="593">
        <f t="shared" si="450"/>
        <v>2.4000000953674316</v>
      </c>
      <c r="M1876" s="593"/>
      <c r="N1876" s="593"/>
      <c r="O1876" s="272">
        <f t="shared" si="451"/>
        <v>102635.83199277853</v>
      </c>
      <c r="P1876" s="272"/>
      <c r="Q1876" s="272"/>
      <c r="R1876" s="272"/>
      <c r="S1876" s="602">
        <f t="shared" si="452"/>
        <v>1016</v>
      </c>
      <c r="T1876" s="602"/>
      <c r="U1876" s="602"/>
      <c r="V1876" s="272">
        <f t="shared" si="453"/>
        <v>1318</v>
      </c>
      <c r="W1876" s="272"/>
      <c r="X1876" s="272"/>
      <c r="Y1876" s="272"/>
      <c r="Z1876" s="602">
        <f t="shared" si="454"/>
        <v>1200.7</v>
      </c>
      <c r="AA1876" s="602"/>
      <c r="AB1876" s="603"/>
    </row>
    <row r="1877" spans="1:62" ht="15.75" customHeight="1">
      <c r="A1877" s="123" t="str">
        <f t="shared" si="448"/>
        <v/>
      </c>
      <c r="B1877" s="53"/>
      <c r="I1877" s="592">
        <f t="shared" si="449"/>
        <v>12</v>
      </c>
      <c r="J1877" s="342"/>
      <c r="K1877" s="342"/>
      <c r="L1877" s="593">
        <f t="shared" si="450"/>
        <v>2.2699999809265137</v>
      </c>
      <c r="M1877" s="593"/>
      <c r="N1877" s="593"/>
      <c r="O1877" s="272">
        <f t="shared" si="451"/>
        <v>69554.861350478022</v>
      </c>
      <c r="P1877" s="272"/>
      <c r="Q1877" s="272"/>
      <c r="R1877" s="272"/>
      <c r="S1877" s="602">
        <f t="shared" si="452"/>
        <v>311.5</v>
      </c>
      <c r="T1877" s="602"/>
      <c r="U1877" s="602"/>
      <c r="V1877" s="272">
        <f t="shared" si="453"/>
        <v>390</v>
      </c>
      <c r="W1877" s="272"/>
      <c r="X1877" s="272"/>
      <c r="Y1877" s="272"/>
      <c r="Z1877" s="602">
        <f t="shared" si="454"/>
        <v>368.2</v>
      </c>
      <c r="AA1877" s="602"/>
      <c r="AB1877" s="603"/>
    </row>
    <row r="1878" spans="1:62" ht="15.75" hidden="1" customHeight="1">
      <c r="A1878" s="123" t="str">
        <f t="shared" si="448"/>
        <v>×</v>
      </c>
      <c r="B1878" s="53"/>
      <c r="I1878" s="592" t="str">
        <f t="shared" si="449"/>
        <v/>
      </c>
      <c r="J1878" s="342"/>
      <c r="K1878" s="342"/>
      <c r="L1878" s="593" t="str">
        <f t="shared" si="450"/>
        <v/>
      </c>
      <c r="M1878" s="593"/>
      <c r="N1878" s="593"/>
      <c r="O1878" s="272" t="str">
        <f t="shared" si="451"/>
        <v/>
      </c>
      <c r="P1878" s="272"/>
      <c r="Q1878" s="272"/>
      <c r="R1878" s="272"/>
      <c r="S1878" s="602" t="str">
        <f t="shared" si="452"/>
        <v/>
      </c>
      <c r="T1878" s="602"/>
      <c r="U1878" s="602"/>
      <c r="V1878" s="272" t="str">
        <f t="shared" si="453"/>
        <v/>
      </c>
      <c r="W1878" s="272"/>
      <c r="X1878" s="272"/>
      <c r="Y1878" s="272"/>
      <c r="Z1878" s="602" t="str">
        <f t="shared" si="454"/>
        <v/>
      </c>
      <c r="AA1878" s="602"/>
      <c r="AB1878" s="603"/>
    </row>
    <row r="1879" spans="1:62" ht="15.75" hidden="1" customHeight="1">
      <c r="A1879" s="123" t="str">
        <f t="shared" si="448"/>
        <v>×</v>
      </c>
      <c r="B1879" s="53"/>
      <c r="I1879" s="592" t="str">
        <f t="shared" si="449"/>
        <v/>
      </c>
      <c r="J1879" s="342"/>
      <c r="K1879" s="342"/>
      <c r="L1879" s="593" t="str">
        <f t="shared" si="450"/>
        <v/>
      </c>
      <c r="M1879" s="593"/>
      <c r="N1879" s="593"/>
      <c r="O1879" s="272" t="str">
        <f t="shared" si="451"/>
        <v/>
      </c>
      <c r="P1879" s="272"/>
      <c r="Q1879" s="272"/>
      <c r="R1879" s="272"/>
      <c r="S1879" s="602" t="str">
        <f t="shared" si="452"/>
        <v/>
      </c>
      <c r="T1879" s="602"/>
      <c r="U1879" s="602"/>
      <c r="V1879" s="272" t="str">
        <f t="shared" si="453"/>
        <v/>
      </c>
      <c r="W1879" s="272"/>
      <c r="X1879" s="272"/>
      <c r="Y1879" s="272"/>
      <c r="Z1879" s="602" t="str">
        <f t="shared" si="454"/>
        <v/>
      </c>
      <c r="AA1879" s="602"/>
      <c r="AB1879" s="603"/>
    </row>
    <row r="1880" spans="1:62" ht="15.75" hidden="1" customHeight="1">
      <c r="A1880" s="123" t="str">
        <f t="shared" si="448"/>
        <v>×</v>
      </c>
      <c r="B1880" s="53"/>
      <c r="I1880" s="592" t="str">
        <f t="shared" si="449"/>
        <v/>
      </c>
      <c r="J1880" s="342"/>
      <c r="K1880" s="342"/>
      <c r="L1880" s="593" t="str">
        <f t="shared" si="450"/>
        <v/>
      </c>
      <c r="M1880" s="593"/>
      <c r="N1880" s="593"/>
      <c r="O1880" s="272" t="str">
        <f t="shared" si="451"/>
        <v/>
      </c>
      <c r="P1880" s="272"/>
      <c r="Q1880" s="272"/>
      <c r="R1880" s="272"/>
      <c r="S1880" s="602" t="str">
        <f t="shared" si="452"/>
        <v/>
      </c>
      <c r="T1880" s="602"/>
      <c r="U1880" s="602"/>
      <c r="V1880" s="272" t="str">
        <f t="shared" si="453"/>
        <v/>
      </c>
      <c r="W1880" s="272"/>
      <c r="X1880" s="272"/>
      <c r="Y1880" s="272"/>
      <c r="Z1880" s="602" t="str">
        <f t="shared" si="454"/>
        <v/>
      </c>
      <c r="AA1880" s="602"/>
      <c r="AB1880" s="603"/>
    </row>
    <row r="1881" spans="1:62" ht="15.75" hidden="1" customHeight="1">
      <c r="A1881" s="123" t="str">
        <f t="shared" si="448"/>
        <v>×</v>
      </c>
      <c r="B1881" s="53"/>
      <c r="I1881" s="604" t="str">
        <f t="shared" si="449"/>
        <v/>
      </c>
      <c r="J1881" s="388"/>
      <c r="K1881" s="388"/>
      <c r="L1881" s="605" t="str">
        <f t="shared" si="450"/>
        <v/>
      </c>
      <c r="M1881" s="605"/>
      <c r="N1881" s="605"/>
      <c r="O1881" s="274" t="str">
        <f t="shared" si="451"/>
        <v/>
      </c>
      <c r="P1881" s="274"/>
      <c r="Q1881" s="274"/>
      <c r="R1881" s="274"/>
      <c r="S1881" s="607" t="str">
        <f t="shared" si="452"/>
        <v/>
      </c>
      <c r="T1881" s="607"/>
      <c r="U1881" s="607"/>
      <c r="V1881" s="274" t="str">
        <f t="shared" si="453"/>
        <v/>
      </c>
      <c r="W1881" s="274"/>
      <c r="X1881" s="274"/>
      <c r="Y1881" s="274"/>
      <c r="Z1881" s="607" t="str">
        <f t="shared" si="454"/>
        <v/>
      </c>
      <c r="AA1881" s="607"/>
      <c r="AB1881" s="608"/>
    </row>
    <row r="1882" spans="1:62" ht="15.75" customHeight="1">
      <c r="A1882" s="118" t="str">
        <f>IF(液状化L1の有無="","","×")</f>
        <v/>
      </c>
      <c r="I1882" s="167"/>
      <c r="J1882" s="167"/>
      <c r="K1882" s="167"/>
      <c r="L1882" s="167"/>
      <c r="M1882" s="167"/>
      <c r="N1882" s="167"/>
      <c r="O1882" s="167"/>
      <c r="P1882" s="167"/>
      <c r="Q1882" s="167"/>
      <c r="R1882" s="167"/>
      <c r="S1882" s="167"/>
      <c r="T1882" s="167"/>
      <c r="U1882" s="50" t="s">
        <v>124</v>
      </c>
      <c r="V1882" s="385" t="s">
        <v>568</v>
      </c>
      <c r="W1882" s="385"/>
      <c r="X1882" s="167" t="s">
        <v>26</v>
      </c>
      <c r="Y1882" s="439">
        <f>杭先端径*0.1</f>
        <v>0.15000000000000002</v>
      </c>
      <c r="Z1882" s="439"/>
      <c r="AA1882" s="439"/>
      <c r="AB1882" s="62" t="s">
        <v>427</v>
      </c>
      <c r="AC1882" s="165" t="s">
        <v>154</v>
      </c>
    </row>
    <row r="1883" spans="1:62" ht="15.75" customHeight="1">
      <c r="A1883" s="116" t="str">
        <f t="shared" ref="A1883:A1889" si="455">IF(液状化L2の有無="","","×")</f>
        <v/>
      </c>
      <c r="B1883" s="165" t="s">
        <v>588</v>
      </c>
    </row>
    <row r="1884" spans="1:62" s="53" customFormat="1" ht="15.75" customHeight="1">
      <c r="A1884" s="116" t="str">
        <f t="shared" si="455"/>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55"/>
        <v/>
      </c>
      <c r="B1885" s="165"/>
      <c r="I1885" s="87" t="s">
        <v>571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55"/>
        <v/>
      </c>
      <c r="B1886" s="165"/>
      <c r="I1886" s="456" t="s">
        <v>428</v>
      </c>
      <c r="J1886" s="302"/>
      <c r="K1886" s="302"/>
      <c r="L1886" s="302"/>
      <c r="M1886" s="302"/>
      <c r="N1886" s="302"/>
      <c r="O1886" s="302"/>
      <c r="P1886" s="302"/>
      <c r="Q1886" s="302"/>
      <c r="R1886" s="302"/>
      <c r="S1886" s="302"/>
      <c r="T1886" s="302"/>
      <c r="U1886" s="302"/>
      <c r="V1886" s="302"/>
      <c r="W1886" s="302"/>
      <c r="X1886" s="302"/>
      <c r="Y1886" s="302"/>
      <c r="Z1886" s="302"/>
      <c r="AA1886" s="302"/>
      <c r="AB1886" s="595"/>
    </row>
    <row r="1887" spans="1:62" s="54" customFormat="1" ht="15.75" customHeight="1">
      <c r="A1887" s="116" t="str">
        <f t="shared" si="455"/>
        <v/>
      </c>
      <c r="B1887" s="165"/>
      <c r="I1887" s="403" t="s">
        <v>77</v>
      </c>
      <c r="J1887" s="355"/>
      <c r="K1887" s="355"/>
      <c r="L1887" s="588" t="s">
        <v>186</v>
      </c>
      <c r="M1887" s="589"/>
      <c r="N1887" s="589"/>
      <c r="O1887" s="230" t="s">
        <v>561</v>
      </c>
      <c r="P1887" s="230"/>
      <c r="Q1887" s="230"/>
      <c r="R1887" s="230"/>
      <c r="S1887" s="230"/>
      <c r="T1887" s="230"/>
      <c r="U1887" s="230"/>
      <c r="V1887" s="230" t="s">
        <v>562</v>
      </c>
      <c r="W1887" s="230"/>
      <c r="X1887" s="230"/>
      <c r="Y1887" s="230"/>
      <c r="Z1887" s="230"/>
      <c r="AA1887" s="230"/>
      <c r="AB1887" s="386"/>
    </row>
    <row r="1888" spans="1:62" s="54" customFormat="1" ht="15.75" customHeight="1">
      <c r="A1888" s="116" t="str">
        <f t="shared" si="455"/>
        <v/>
      </c>
      <c r="B1888" s="165"/>
      <c r="I1888" s="403"/>
      <c r="J1888" s="355"/>
      <c r="K1888" s="355"/>
      <c r="L1888" s="588"/>
      <c r="M1888" s="589"/>
      <c r="N1888" s="589"/>
      <c r="O1888" s="355" t="s">
        <v>560</v>
      </c>
      <c r="P1888" s="355"/>
      <c r="Q1888" s="355"/>
      <c r="R1888" s="355"/>
      <c r="S1888" s="475" t="s">
        <v>525</v>
      </c>
      <c r="T1888" s="475"/>
      <c r="U1888" s="475"/>
      <c r="V1888" s="355" t="s">
        <v>560</v>
      </c>
      <c r="W1888" s="355"/>
      <c r="X1888" s="355"/>
      <c r="Y1888" s="355"/>
      <c r="Z1888" s="475" t="s">
        <v>526</v>
      </c>
      <c r="AA1888" s="475"/>
      <c r="AB1888" s="481"/>
    </row>
    <row r="1889" spans="1:62" s="54" customFormat="1" ht="15.75" customHeight="1">
      <c r="A1889" s="116" t="str">
        <f t="shared" si="455"/>
        <v/>
      </c>
      <c r="B1889" s="165"/>
      <c r="I1889" s="300"/>
      <c r="J1889" s="246"/>
      <c r="K1889" s="246"/>
      <c r="L1889" s="303"/>
      <c r="M1889" s="303"/>
      <c r="N1889" s="303"/>
      <c r="O1889" s="246"/>
      <c r="P1889" s="246"/>
      <c r="Q1889" s="246"/>
      <c r="R1889" s="246"/>
      <c r="S1889" s="477"/>
      <c r="T1889" s="477"/>
      <c r="U1889" s="477"/>
      <c r="V1889" s="246"/>
      <c r="W1889" s="246"/>
      <c r="X1889" s="246"/>
      <c r="Y1889" s="246"/>
      <c r="Z1889" s="477"/>
      <c r="AA1889" s="477"/>
      <c r="AB1889" s="482"/>
    </row>
    <row r="1890" spans="1:62" s="54" customFormat="1" ht="15.75" customHeight="1">
      <c r="A1890" s="125" t="str">
        <f t="shared" ref="A1890:A1905" si="456">IF(液状化L2の有無="",IF(I1890="","×",""),"×")</f>
        <v/>
      </c>
      <c r="B1890" s="53"/>
      <c r="I1890" s="587">
        <f t="shared" ref="I1890:I1905" si="457">IF(G698="","",G698)</f>
        <v>2</v>
      </c>
      <c r="J1890" s="374"/>
      <c r="K1890" s="374"/>
      <c r="L1890" s="590">
        <f t="shared" ref="L1890:L1905" si="458">IF(N698="","",N698)</f>
        <v>0.33000001311302185</v>
      </c>
      <c r="M1890" s="590"/>
      <c r="N1890" s="590"/>
      <c r="O1890" s="413">
        <f t="shared" ref="O1890:O1905" si="459">Q698</f>
        <v>0</v>
      </c>
      <c r="P1890" s="413"/>
      <c r="Q1890" s="413"/>
      <c r="R1890" s="413"/>
      <c r="S1890" s="609">
        <f t="shared" ref="S1890:S1905" si="460">O1635</f>
        <v>0</v>
      </c>
      <c r="T1890" s="609"/>
      <c r="U1890" s="609"/>
      <c r="V1890" s="413">
        <f>IF(O1890="","",IF(O1890=0,0,ROUND((Z1890-S1890)/(Y$1906-(S1890/O1890)),0)))</f>
        <v>0</v>
      </c>
      <c r="W1890" s="413"/>
      <c r="X1890" s="413"/>
      <c r="Y1890" s="413"/>
      <c r="Z1890" s="609">
        <f t="shared" ref="Z1890:Z1905" si="461">R1635</f>
        <v>0</v>
      </c>
      <c r="AA1890" s="609"/>
      <c r="AB1890" s="610"/>
      <c r="AD1890" s="165"/>
      <c r="AE1890" s="165"/>
      <c r="AF1890" s="165"/>
      <c r="AG1890" s="165"/>
      <c r="AH1890" s="165"/>
      <c r="AI1890" s="165"/>
    </row>
    <row r="1891" spans="1:62" s="54" customFormat="1" ht="15.75" customHeight="1">
      <c r="A1891" s="125" t="str">
        <f t="shared" si="456"/>
        <v/>
      </c>
      <c r="B1891" s="53"/>
      <c r="F1891" s="53"/>
      <c r="G1891" s="53"/>
      <c r="H1891" s="55"/>
      <c r="I1891" s="592">
        <f t="shared" si="457"/>
        <v>3</v>
      </c>
      <c r="J1891" s="342"/>
      <c r="K1891" s="342"/>
      <c r="L1891" s="593">
        <f t="shared" si="458"/>
        <v>1.5</v>
      </c>
      <c r="M1891" s="593"/>
      <c r="N1891" s="593"/>
      <c r="O1891" s="272">
        <f t="shared" si="459"/>
        <v>0</v>
      </c>
      <c r="P1891" s="272"/>
      <c r="Q1891" s="272"/>
      <c r="R1891" s="272"/>
      <c r="S1891" s="602">
        <f t="shared" si="460"/>
        <v>0</v>
      </c>
      <c r="T1891" s="602"/>
      <c r="U1891" s="602"/>
      <c r="V1891" s="272">
        <f t="shared" ref="V1891:V1905" si="462">IF(O1891="","",IF(O1891=0,0,ROUND((Z1891-S1891)/(Y$1906-(S1891/O1891)),0)))</f>
        <v>0</v>
      </c>
      <c r="W1891" s="272"/>
      <c r="X1891" s="272"/>
      <c r="Y1891" s="272"/>
      <c r="Z1891" s="602">
        <f t="shared" si="461"/>
        <v>0</v>
      </c>
      <c r="AA1891" s="602"/>
      <c r="AB1891" s="603"/>
      <c r="AD1891" s="165"/>
      <c r="AE1891" s="165"/>
      <c r="AF1891" s="165"/>
      <c r="AG1891" s="165"/>
      <c r="AH1891" s="165"/>
      <c r="AI1891" s="165"/>
    </row>
    <row r="1892" spans="1:62" ht="15.75" customHeight="1">
      <c r="A1892" s="125" t="str">
        <f t="shared" si="456"/>
        <v/>
      </c>
      <c r="B1892" s="53"/>
      <c r="I1892" s="592">
        <f t="shared" si="457"/>
        <v>4</v>
      </c>
      <c r="J1892" s="342"/>
      <c r="K1892" s="342"/>
      <c r="L1892" s="593">
        <f t="shared" si="458"/>
        <v>5.2000002861022949</v>
      </c>
      <c r="M1892" s="593"/>
      <c r="N1892" s="593"/>
      <c r="O1892" s="272">
        <f t="shared" si="459"/>
        <v>0</v>
      </c>
      <c r="P1892" s="272"/>
      <c r="Q1892" s="272"/>
      <c r="R1892" s="272"/>
      <c r="S1892" s="602">
        <f t="shared" si="460"/>
        <v>0</v>
      </c>
      <c r="T1892" s="602"/>
      <c r="U1892" s="602"/>
      <c r="V1892" s="272">
        <f t="shared" si="462"/>
        <v>0</v>
      </c>
      <c r="W1892" s="272"/>
      <c r="X1892" s="272"/>
      <c r="Y1892" s="272"/>
      <c r="Z1892" s="602">
        <f t="shared" si="461"/>
        <v>0</v>
      </c>
      <c r="AA1892" s="602"/>
      <c r="AB1892" s="603"/>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customHeight="1">
      <c r="A1893" s="125" t="str">
        <f t="shared" si="456"/>
        <v/>
      </c>
      <c r="B1893" s="53"/>
      <c r="I1893" s="592">
        <f t="shared" si="457"/>
        <v>4</v>
      </c>
      <c r="J1893" s="342"/>
      <c r="K1893" s="342"/>
      <c r="L1893" s="593">
        <f t="shared" si="458"/>
        <v>1.3499999046325684</v>
      </c>
      <c r="M1893" s="593"/>
      <c r="N1893" s="593"/>
      <c r="O1893" s="272">
        <f t="shared" si="459"/>
        <v>20145.462891144547</v>
      </c>
      <c r="P1893" s="272"/>
      <c r="Q1893" s="272"/>
      <c r="R1893" s="272"/>
      <c r="S1893" s="602">
        <f t="shared" si="460"/>
        <v>117.7</v>
      </c>
      <c r="T1893" s="602"/>
      <c r="U1893" s="602"/>
      <c r="V1893" s="272">
        <f t="shared" si="462"/>
        <v>148</v>
      </c>
      <c r="W1893" s="272"/>
      <c r="X1893" s="272"/>
      <c r="Y1893" s="272"/>
      <c r="Z1893" s="602">
        <f t="shared" si="461"/>
        <v>139.1</v>
      </c>
      <c r="AA1893" s="602"/>
      <c r="AB1893" s="603"/>
    </row>
    <row r="1894" spans="1:62" ht="15.75" customHeight="1">
      <c r="A1894" s="125" t="str">
        <f t="shared" si="456"/>
        <v/>
      </c>
      <c r="B1894" s="53"/>
      <c r="I1894" s="592">
        <f t="shared" si="457"/>
        <v>5</v>
      </c>
      <c r="J1894" s="342"/>
      <c r="K1894" s="342"/>
      <c r="L1894" s="593">
        <f t="shared" si="458"/>
        <v>3.4500000476837158</v>
      </c>
      <c r="M1894" s="593"/>
      <c r="N1894" s="593"/>
      <c r="O1894" s="272">
        <f t="shared" si="459"/>
        <v>20145.462891144547</v>
      </c>
      <c r="P1894" s="272"/>
      <c r="Q1894" s="272"/>
      <c r="R1894" s="272"/>
      <c r="S1894" s="602">
        <f t="shared" si="460"/>
        <v>192.8</v>
      </c>
      <c r="T1894" s="602"/>
      <c r="U1894" s="602"/>
      <c r="V1894" s="272">
        <f t="shared" si="462"/>
        <v>250</v>
      </c>
      <c r="W1894" s="272"/>
      <c r="X1894" s="272"/>
      <c r="Y1894" s="272"/>
      <c r="Z1894" s="602">
        <f t="shared" si="461"/>
        <v>227.9</v>
      </c>
      <c r="AA1894" s="602"/>
      <c r="AB1894" s="603"/>
    </row>
    <row r="1895" spans="1:62" ht="15.75" customHeight="1">
      <c r="A1895" s="125" t="str">
        <f t="shared" si="456"/>
        <v/>
      </c>
      <c r="B1895" s="53"/>
      <c r="I1895" s="592">
        <f t="shared" si="457"/>
        <v>6</v>
      </c>
      <c r="J1895" s="342"/>
      <c r="K1895" s="342"/>
      <c r="L1895" s="593">
        <f t="shared" si="458"/>
        <v>2.3499999046325684</v>
      </c>
      <c r="M1895" s="593"/>
      <c r="N1895" s="593"/>
      <c r="O1895" s="272">
        <f t="shared" si="459"/>
        <v>20145.462891144547</v>
      </c>
      <c r="P1895" s="272"/>
      <c r="Q1895" s="272"/>
      <c r="R1895" s="272"/>
      <c r="S1895" s="602">
        <f t="shared" si="460"/>
        <v>313.10000000000002</v>
      </c>
      <c r="T1895" s="602"/>
      <c r="U1895" s="602"/>
      <c r="V1895" s="272">
        <f t="shared" si="462"/>
        <v>423</v>
      </c>
      <c r="W1895" s="272"/>
      <c r="X1895" s="272"/>
      <c r="Y1895" s="272"/>
      <c r="Z1895" s="602">
        <f t="shared" si="461"/>
        <v>370</v>
      </c>
      <c r="AA1895" s="602"/>
      <c r="AB1895" s="603"/>
    </row>
    <row r="1896" spans="1:62" ht="15.75" customHeight="1">
      <c r="A1896" s="125" t="str">
        <f t="shared" si="456"/>
        <v/>
      </c>
      <c r="B1896" s="53"/>
      <c r="I1896" s="592">
        <f t="shared" si="457"/>
        <v>7</v>
      </c>
      <c r="J1896" s="342"/>
      <c r="K1896" s="342"/>
      <c r="L1896" s="593">
        <f t="shared" si="458"/>
        <v>8.6000003814697266</v>
      </c>
      <c r="M1896" s="593"/>
      <c r="N1896" s="593"/>
      <c r="O1896" s="272">
        <f t="shared" si="459"/>
        <v>132535.94007331939</v>
      </c>
      <c r="P1896" s="272"/>
      <c r="Q1896" s="272"/>
      <c r="R1896" s="272"/>
      <c r="S1896" s="602">
        <f t="shared" si="460"/>
        <v>345.2</v>
      </c>
      <c r="T1896" s="602"/>
      <c r="U1896" s="602"/>
      <c r="V1896" s="272">
        <f t="shared" si="462"/>
        <v>426</v>
      </c>
      <c r="W1896" s="272"/>
      <c r="X1896" s="272"/>
      <c r="Y1896" s="272"/>
      <c r="Z1896" s="602">
        <f t="shared" si="461"/>
        <v>408</v>
      </c>
      <c r="AA1896" s="602"/>
      <c r="AB1896" s="603"/>
    </row>
    <row r="1897" spans="1:62" ht="15.75" customHeight="1">
      <c r="A1897" s="125" t="str">
        <f t="shared" si="456"/>
        <v/>
      </c>
      <c r="B1897" s="53"/>
      <c r="I1897" s="592">
        <f t="shared" si="457"/>
        <v>8</v>
      </c>
      <c r="J1897" s="342"/>
      <c r="K1897" s="342"/>
      <c r="L1897" s="593">
        <f t="shared" si="458"/>
        <v>2.2000000476837158</v>
      </c>
      <c r="M1897" s="593"/>
      <c r="N1897" s="593"/>
      <c r="O1897" s="272">
        <f t="shared" si="459"/>
        <v>62981.078722841376</v>
      </c>
      <c r="P1897" s="272"/>
      <c r="Q1897" s="272"/>
      <c r="R1897" s="272"/>
      <c r="S1897" s="602">
        <f t="shared" si="460"/>
        <v>307.39999999999998</v>
      </c>
      <c r="T1897" s="602"/>
      <c r="U1897" s="602"/>
      <c r="V1897" s="272">
        <f t="shared" si="462"/>
        <v>385</v>
      </c>
      <c r="W1897" s="272"/>
      <c r="X1897" s="272"/>
      <c r="Y1897" s="272"/>
      <c r="Z1897" s="602">
        <f t="shared" si="461"/>
        <v>363.3</v>
      </c>
      <c r="AA1897" s="602"/>
      <c r="AB1897" s="603"/>
    </row>
    <row r="1898" spans="1:62" ht="15.75" customHeight="1">
      <c r="A1898" s="125" t="str">
        <f t="shared" si="456"/>
        <v/>
      </c>
      <c r="B1898" s="53"/>
      <c r="I1898" s="592">
        <f t="shared" si="457"/>
        <v>9</v>
      </c>
      <c r="J1898" s="342"/>
      <c r="K1898" s="342"/>
      <c r="L1898" s="593">
        <f t="shared" si="458"/>
        <v>1.5</v>
      </c>
      <c r="M1898" s="593"/>
      <c r="N1898" s="593"/>
      <c r="O1898" s="272">
        <f t="shared" si="459"/>
        <v>102635.83199277853</v>
      </c>
      <c r="P1898" s="272"/>
      <c r="Q1898" s="272"/>
      <c r="R1898" s="272"/>
      <c r="S1898" s="602">
        <f t="shared" si="460"/>
        <v>762</v>
      </c>
      <c r="T1898" s="602"/>
      <c r="U1898" s="602"/>
      <c r="V1898" s="272">
        <f t="shared" si="462"/>
        <v>971</v>
      </c>
      <c r="W1898" s="272"/>
      <c r="X1898" s="272"/>
      <c r="Y1898" s="272"/>
      <c r="Z1898" s="602">
        <f t="shared" si="461"/>
        <v>900.5</v>
      </c>
      <c r="AA1898" s="602"/>
      <c r="AB1898" s="603"/>
    </row>
    <row r="1899" spans="1:62" ht="15.75" customHeight="1">
      <c r="A1899" s="125" t="str">
        <f t="shared" si="456"/>
        <v/>
      </c>
      <c r="B1899" s="53"/>
      <c r="I1899" s="592">
        <f t="shared" si="457"/>
        <v>10</v>
      </c>
      <c r="J1899" s="342"/>
      <c r="K1899" s="342"/>
      <c r="L1899" s="593">
        <f t="shared" si="458"/>
        <v>3.8499999046325684</v>
      </c>
      <c r="M1899" s="593"/>
      <c r="N1899" s="593"/>
      <c r="O1899" s="272">
        <f t="shared" si="459"/>
        <v>73796.011432824234</v>
      </c>
      <c r="P1899" s="272"/>
      <c r="Q1899" s="272"/>
      <c r="R1899" s="272"/>
      <c r="S1899" s="602">
        <f t="shared" si="460"/>
        <v>311.5</v>
      </c>
      <c r="T1899" s="602"/>
      <c r="U1899" s="602"/>
      <c r="V1899" s="272">
        <f t="shared" si="462"/>
        <v>389</v>
      </c>
      <c r="W1899" s="272"/>
      <c r="X1899" s="272"/>
      <c r="Y1899" s="272"/>
      <c r="Z1899" s="602">
        <f t="shared" si="461"/>
        <v>368.2</v>
      </c>
      <c r="AA1899" s="602"/>
      <c r="AB1899" s="603"/>
    </row>
    <row r="1900" spans="1:62" ht="15.75" customHeight="1">
      <c r="A1900" s="125" t="str">
        <f t="shared" si="456"/>
        <v/>
      </c>
      <c r="B1900" s="53"/>
      <c r="I1900" s="592">
        <f t="shared" si="457"/>
        <v>11</v>
      </c>
      <c r="J1900" s="342"/>
      <c r="K1900" s="342"/>
      <c r="L1900" s="593">
        <f t="shared" si="458"/>
        <v>2.4000000953674316</v>
      </c>
      <c r="M1900" s="593"/>
      <c r="N1900" s="593"/>
      <c r="O1900" s="272">
        <f t="shared" si="459"/>
        <v>102635.83199277853</v>
      </c>
      <c r="P1900" s="272"/>
      <c r="Q1900" s="272"/>
      <c r="R1900" s="272"/>
      <c r="S1900" s="602">
        <f t="shared" si="460"/>
        <v>1016</v>
      </c>
      <c r="T1900" s="602"/>
      <c r="U1900" s="602"/>
      <c r="V1900" s="272">
        <f t="shared" si="462"/>
        <v>1318</v>
      </c>
      <c r="W1900" s="272"/>
      <c r="X1900" s="272"/>
      <c r="Y1900" s="272"/>
      <c r="Z1900" s="602">
        <f t="shared" si="461"/>
        <v>1200.7</v>
      </c>
      <c r="AA1900" s="602"/>
      <c r="AB1900" s="603"/>
    </row>
    <row r="1901" spans="1:62" ht="15.75" customHeight="1">
      <c r="A1901" s="125" t="str">
        <f t="shared" si="456"/>
        <v/>
      </c>
      <c r="B1901" s="53"/>
      <c r="I1901" s="592">
        <f t="shared" si="457"/>
        <v>12</v>
      </c>
      <c r="J1901" s="342"/>
      <c r="K1901" s="342"/>
      <c r="L1901" s="593">
        <f t="shared" si="458"/>
        <v>0.76999998092651367</v>
      </c>
      <c r="M1901" s="593"/>
      <c r="N1901" s="593"/>
      <c r="O1901" s="272">
        <f t="shared" si="459"/>
        <v>69554.861350478022</v>
      </c>
      <c r="P1901" s="272"/>
      <c r="Q1901" s="272"/>
      <c r="R1901" s="272"/>
      <c r="S1901" s="602">
        <f t="shared" si="460"/>
        <v>311.5</v>
      </c>
      <c r="T1901" s="602"/>
      <c r="U1901" s="602"/>
      <c r="V1901" s="272">
        <f t="shared" si="462"/>
        <v>390</v>
      </c>
      <c r="W1901" s="272"/>
      <c r="X1901" s="272"/>
      <c r="Y1901" s="272"/>
      <c r="Z1901" s="602">
        <f t="shared" si="461"/>
        <v>368.2</v>
      </c>
      <c r="AA1901" s="602"/>
      <c r="AB1901" s="603"/>
    </row>
    <row r="1902" spans="1:62" ht="15.75" customHeight="1">
      <c r="A1902" s="125" t="str">
        <f t="shared" si="456"/>
        <v/>
      </c>
      <c r="B1902" s="53"/>
      <c r="I1902" s="592">
        <f t="shared" si="457"/>
        <v>12</v>
      </c>
      <c r="J1902" s="342"/>
      <c r="K1902" s="342"/>
      <c r="L1902" s="593">
        <f t="shared" si="458"/>
        <v>1.5</v>
      </c>
      <c r="M1902" s="593"/>
      <c r="N1902" s="593"/>
      <c r="O1902" s="272">
        <f t="shared" si="459"/>
        <v>0</v>
      </c>
      <c r="P1902" s="272"/>
      <c r="Q1902" s="272"/>
      <c r="R1902" s="272"/>
      <c r="S1902" s="602">
        <f t="shared" si="460"/>
        <v>0</v>
      </c>
      <c r="T1902" s="602"/>
      <c r="U1902" s="602"/>
      <c r="V1902" s="272">
        <f t="shared" si="462"/>
        <v>0</v>
      </c>
      <c r="W1902" s="272"/>
      <c r="X1902" s="272"/>
      <c r="Y1902" s="272"/>
      <c r="Z1902" s="602">
        <f t="shared" si="461"/>
        <v>0</v>
      </c>
      <c r="AA1902" s="602"/>
      <c r="AB1902" s="603"/>
    </row>
    <row r="1903" spans="1:62" ht="15.75" hidden="1" customHeight="1">
      <c r="A1903" s="125" t="str">
        <f t="shared" si="456"/>
        <v>×</v>
      </c>
      <c r="B1903" s="53"/>
      <c r="I1903" s="592" t="str">
        <f t="shared" si="457"/>
        <v/>
      </c>
      <c r="J1903" s="342"/>
      <c r="K1903" s="342"/>
      <c r="L1903" s="593" t="str">
        <f t="shared" si="458"/>
        <v/>
      </c>
      <c r="M1903" s="593"/>
      <c r="N1903" s="593"/>
      <c r="O1903" s="272" t="str">
        <f t="shared" si="459"/>
        <v/>
      </c>
      <c r="P1903" s="272"/>
      <c r="Q1903" s="272"/>
      <c r="R1903" s="272"/>
      <c r="S1903" s="602" t="str">
        <f t="shared" si="460"/>
        <v/>
      </c>
      <c r="T1903" s="602"/>
      <c r="U1903" s="602"/>
      <c r="V1903" s="272" t="str">
        <f t="shared" si="462"/>
        <v/>
      </c>
      <c r="W1903" s="272"/>
      <c r="X1903" s="272"/>
      <c r="Y1903" s="272"/>
      <c r="Z1903" s="602" t="str">
        <f t="shared" si="461"/>
        <v/>
      </c>
      <c r="AA1903" s="602"/>
      <c r="AB1903" s="603"/>
    </row>
    <row r="1904" spans="1:62" ht="15.75" hidden="1" customHeight="1">
      <c r="A1904" s="125" t="str">
        <f t="shared" si="456"/>
        <v>×</v>
      </c>
      <c r="B1904" s="53"/>
      <c r="I1904" s="592" t="str">
        <f t="shared" si="457"/>
        <v/>
      </c>
      <c r="J1904" s="342"/>
      <c r="K1904" s="342"/>
      <c r="L1904" s="593" t="str">
        <f t="shared" si="458"/>
        <v/>
      </c>
      <c r="M1904" s="593"/>
      <c r="N1904" s="593"/>
      <c r="O1904" s="272" t="str">
        <f t="shared" si="459"/>
        <v/>
      </c>
      <c r="P1904" s="272"/>
      <c r="Q1904" s="272"/>
      <c r="R1904" s="272"/>
      <c r="S1904" s="602" t="str">
        <f t="shared" si="460"/>
        <v/>
      </c>
      <c r="T1904" s="602"/>
      <c r="U1904" s="602"/>
      <c r="V1904" s="272" t="str">
        <f t="shared" si="462"/>
        <v/>
      </c>
      <c r="W1904" s="272"/>
      <c r="X1904" s="272"/>
      <c r="Y1904" s="272"/>
      <c r="Z1904" s="602" t="str">
        <f t="shared" si="461"/>
        <v/>
      </c>
      <c r="AA1904" s="602"/>
      <c r="AB1904" s="603"/>
    </row>
    <row r="1905" spans="1:62" ht="15.75" hidden="1" customHeight="1">
      <c r="A1905" s="125" t="str">
        <f t="shared" si="456"/>
        <v>×</v>
      </c>
      <c r="B1905" s="53"/>
      <c r="I1905" s="604" t="str">
        <f t="shared" si="457"/>
        <v/>
      </c>
      <c r="J1905" s="388"/>
      <c r="K1905" s="388"/>
      <c r="L1905" s="605" t="str">
        <f t="shared" si="458"/>
        <v/>
      </c>
      <c r="M1905" s="605"/>
      <c r="N1905" s="605"/>
      <c r="O1905" s="274" t="str">
        <f t="shared" si="459"/>
        <v/>
      </c>
      <c r="P1905" s="274"/>
      <c r="Q1905" s="274"/>
      <c r="R1905" s="274"/>
      <c r="S1905" s="607" t="str">
        <f t="shared" si="460"/>
        <v/>
      </c>
      <c r="T1905" s="607"/>
      <c r="U1905" s="607"/>
      <c r="V1905" s="274" t="str">
        <f t="shared" si="462"/>
        <v/>
      </c>
      <c r="W1905" s="274"/>
      <c r="X1905" s="274"/>
      <c r="Y1905" s="274"/>
      <c r="Z1905" s="607" t="str">
        <f t="shared" si="461"/>
        <v/>
      </c>
      <c r="AA1905" s="607"/>
      <c r="AB1905" s="608"/>
    </row>
    <row r="1906" spans="1:62" ht="15.75" customHeight="1">
      <c r="A1906" s="116" t="str">
        <f t="shared" ref="A1906:A1912" si="463">IF(液状化L2の有無="","","×")</f>
        <v/>
      </c>
      <c r="U1906" s="178" t="s">
        <v>124</v>
      </c>
      <c r="V1906" s="262" t="s">
        <v>568</v>
      </c>
      <c r="W1906" s="262"/>
      <c r="X1906" s="165" t="s">
        <v>26</v>
      </c>
      <c r="Y1906" s="325">
        <f>杭先端径*0.1</f>
        <v>0.15000000000000002</v>
      </c>
      <c r="Z1906" s="325"/>
      <c r="AA1906" s="325"/>
      <c r="AB1906" s="160" t="s">
        <v>427</v>
      </c>
      <c r="AC1906" s="165" t="s">
        <v>154</v>
      </c>
    </row>
    <row r="1907" spans="1:62" ht="15.75" customHeight="1">
      <c r="A1907" s="116" t="str">
        <f t="shared" si="463"/>
        <v/>
      </c>
      <c r="B1907" s="165" t="s">
        <v>588</v>
      </c>
    </row>
    <row r="1908" spans="1:62" ht="15.75" customHeight="1">
      <c r="A1908" s="116" t="str">
        <f t="shared" si="463"/>
        <v/>
      </c>
    </row>
    <row r="1909" spans="1:62" s="23" customFormat="1" ht="15.75" customHeight="1">
      <c r="A1909" s="116" t="str">
        <f t="shared" si="463"/>
        <v/>
      </c>
      <c r="B1909" s="165"/>
      <c r="I1909" s="456" t="s">
        <v>429</v>
      </c>
      <c r="J1909" s="302"/>
      <c r="K1909" s="302"/>
      <c r="L1909" s="302"/>
      <c r="M1909" s="302"/>
      <c r="N1909" s="302"/>
      <c r="O1909" s="302"/>
      <c r="P1909" s="302"/>
      <c r="Q1909" s="302"/>
      <c r="R1909" s="302"/>
      <c r="S1909" s="302"/>
      <c r="T1909" s="302"/>
      <c r="U1909" s="302"/>
      <c r="V1909" s="302"/>
      <c r="W1909" s="302"/>
      <c r="X1909" s="302"/>
      <c r="Y1909" s="302"/>
      <c r="Z1909" s="302"/>
      <c r="AA1909" s="302"/>
      <c r="AB1909" s="595"/>
    </row>
    <row r="1910" spans="1:62" s="54" customFormat="1" ht="15.75" customHeight="1">
      <c r="A1910" s="116" t="str">
        <f t="shared" si="463"/>
        <v/>
      </c>
      <c r="B1910" s="165"/>
      <c r="I1910" s="403" t="s">
        <v>77</v>
      </c>
      <c r="J1910" s="355"/>
      <c r="K1910" s="355"/>
      <c r="L1910" s="588" t="s">
        <v>186</v>
      </c>
      <c r="M1910" s="589"/>
      <c r="N1910" s="589"/>
      <c r="O1910" s="230" t="s">
        <v>561</v>
      </c>
      <c r="P1910" s="230"/>
      <c r="Q1910" s="230"/>
      <c r="R1910" s="230"/>
      <c r="S1910" s="230"/>
      <c r="T1910" s="230"/>
      <c r="U1910" s="230"/>
      <c r="V1910" s="230" t="s">
        <v>562</v>
      </c>
      <c r="W1910" s="230"/>
      <c r="X1910" s="230"/>
      <c r="Y1910" s="230"/>
      <c r="Z1910" s="230"/>
      <c r="AA1910" s="230"/>
      <c r="AB1910" s="386"/>
    </row>
    <row r="1911" spans="1:62" s="54" customFormat="1" ht="15.75" customHeight="1">
      <c r="A1911" s="116" t="str">
        <f t="shared" si="463"/>
        <v/>
      </c>
      <c r="B1911" s="165"/>
      <c r="I1911" s="403"/>
      <c r="J1911" s="355"/>
      <c r="K1911" s="355"/>
      <c r="L1911" s="588"/>
      <c r="M1911" s="589"/>
      <c r="N1911" s="589"/>
      <c r="O1911" s="355" t="s">
        <v>560</v>
      </c>
      <c r="P1911" s="355"/>
      <c r="Q1911" s="355"/>
      <c r="R1911" s="355"/>
      <c r="S1911" s="475" t="s">
        <v>525</v>
      </c>
      <c r="T1911" s="475"/>
      <c r="U1911" s="475"/>
      <c r="V1911" s="355" t="s">
        <v>560</v>
      </c>
      <c r="W1911" s="355"/>
      <c r="X1911" s="355"/>
      <c r="Y1911" s="355"/>
      <c r="Z1911" s="475" t="s">
        <v>526</v>
      </c>
      <c r="AA1911" s="475"/>
      <c r="AB1911" s="481"/>
    </row>
    <row r="1912" spans="1:62" s="54" customFormat="1" ht="15.75" customHeight="1">
      <c r="A1912" s="116" t="str">
        <f t="shared" si="463"/>
        <v/>
      </c>
      <c r="B1912" s="165"/>
      <c r="I1912" s="300"/>
      <c r="J1912" s="246"/>
      <c r="K1912" s="246"/>
      <c r="L1912" s="303"/>
      <c r="M1912" s="303"/>
      <c r="N1912" s="303"/>
      <c r="O1912" s="246"/>
      <c r="P1912" s="246"/>
      <c r="Q1912" s="246"/>
      <c r="R1912" s="246"/>
      <c r="S1912" s="477"/>
      <c r="T1912" s="477"/>
      <c r="U1912" s="477"/>
      <c r="V1912" s="246"/>
      <c r="W1912" s="246"/>
      <c r="X1912" s="246"/>
      <c r="Y1912" s="246"/>
      <c r="Z1912" s="477"/>
      <c r="AA1912" s="477"/>
      <c r="AB1912" s="482"/>
    </row>
    <row r="1913" spans="1:62" s="54" customFormat="1" ht="15.75" customHeight="1">
      <c r="A1913" s="125" t="str">
        <f t="shared" ref="A1913:A1928" si="464">IF(液状化L2の有無="",IF(I1913="","×",""),"×")</f>
        <v/>
      </c>
      <c r="B1913" s="53"/>
      <c r="I1913" s="587">
        <f t="shared" ref="I1913:I1928" si="465">IF(U698="","",U698)</f>
        <v>2</v>
      </c>
      <c r="J1913" s="374"/>
      <c r="K1913" s="374"/>
      <c r="L1913" s="590">
        <f t="shared" ref="L1913:L1928" si="466">IF(AB698="","",AB698)</f>
        <v>0.33000001311302185</v>
      </c>
      <c r="M1913" s="590"/>
      <c r="N1913" s="590"/>
      <c r="O1913" s="413">
        <f t="shared" ref="O1913:O1928" si="467">AE698</f>
        <v>0</v>
      </c>
      <c r="P1913" s="413"/>
      <c r="Q1913" s="413"/>
      <c r="R1913" s="413"/>
      <c r="S1913" s="609">
        <f t="shared" ref="S1913:S1928" si="468">AD1635</f>
        <v>0</v>
      </c>
      <c r="T1913" s="609"/>
      <c r="U1913" s="609"/>
      <c r="V1913" s="413">
        <f t="shared" ref="V1913:V1928" si="469">IF(O1913="","",IF(O1913=0,0,ROUND((Z1913-S1913)/(Y$1929-(S1913/O1913)),0)))</f>
        <v>0</v>
      </c>
      <c r="W1913" s="413"/>
      <c r="X1913" s="413"/>
      <c r="Y1913" s="413"/>
      <c r="Z1913" s="609">
        <f t="shared" ref="Z1913:Z1928" si="470">AG1635</f>
        <v>0</v>
      </c>
      <c r="AA1913" s="609"/>
      <c r="AB1913" s="610"/>
      <c r="AD1913" s="165"/>
      <c r="AE1913" s="165"/>
      <c r="AF1913" s="165"/>
      <c r="AG1913" s="165"/>
      <c r="AH1913" s="165"/>
      <c r="AI1913" s="165"/>
    </row>
    <row r="1914" spans="1:62" s="54" customFormat="1" ht="15.75" customHeight="1">
      <c r="A1914" s="125" t="str">
        <f t="shared" si="464"/>
        <v/>
      </c>
      <c r="B1914" s="53"/>
      <c r="F1914" s="53"/>
      <c r="G1914" s="53"/>
      <c r="H1914" s="55"/>
      <c r="I1914" s="592">
        <f t="shared" si="465"/>
        <v>3</v>
      </c>
      <c r="J1914" s="342"/>
      <c r="K1914" s="342"/>
      <c r="L1914" s="593">
        <f t="shared" si="466"/>
        <v>1.5</v>
      </c>
      <c r="M1914" s="593"/>
      <c r="N1914" s="593"/>
      <c r="O1914" s="272">
        <f t="shared" si="467"/>
        <v>0</v>
      </c>
      <c r="P1914" s="272"/>
      <c r="Q1914" s="272"/>
      <c r="R1914" s="272"/>
      <c r="S1914" s="602">
        <f t="shared" si="468"/>
        <v>0</v>
      </c>
      <c r="T1914" s="602"/>
      <c r="U1914" s="602"/>
      <c r="V1914" s="272">
        <f t="shared" si="469"/>
        <v>0</v>
      </c>
      <c r="W1914" s="272"/>
      <c r="X1914" s="272"/>
      <c r="Y1914" s="272"/>
      <c r="Z1914" s="602">
        <f t="shared" si="470"/>
        <v>0</v>
      </c>
      <c r="AA1914" s="602"/>
      <c r="AB1914" s="603"/>
      <c r="AD1914" s="165"/>
      <c r="AE1914" s="165"/>
      <c r="AF1914" s="165"/>
      <c r="AG1914" s="165"/>
      <c r="AH1914" s="165"/>
      <c r="AI1914" s="165"/>
    </row>
    <row r="1915" spans="1:62" ht="15.75" customHeight="1">
      <c r="A1915" s="125" t="str">
        <f t="shared" si="464"/>
        <v/>
      </c>
      <c r="B1915" s="53"/>
      <c r="I1915" s="592">
        <f t="shared" si="465"/>
        <v>4</v>
      </c>
      <c r="J1915" s="342"/>
      <c r="K1915" s="342"/>
      <c r="L1915" s="593">
        <f t="shared" si="466"/>
        <v>5.2000002861022949</v>
      </c>
      <c r="M1915" s="593"/>
      <c r="N1915" s="593"/>
      <c r="O1915" s="272">
        <f t="shared" si="467"/>
        <v>0</v>
      </c>
      <c r="P1915" s="272"/>
      <c r="Q1915" s="272"/>
      <c r="R1915" s="272"/>
      <c r="S1915" s="602">
        <f t="shared" si="468"/>
        <v>0</v>
      </c>
      <c r="T1915" s="602"/>
      <c r="U1915" s="602"/>
      <c r="V1915" s="272">
        <f t="shared" si="469"/>
        <v>0</v>
      </c>
      <c r="W1915" s="272"/>
      <c r="X1915" s="272"/>
      <c r="Y1915" s="272"/>
      <c r="Z1915" s="602">
        <f t="shared" si="470"/>
        <v>0</v>
      </c>
      <c r="AA1915" s="602"/>
      <c r="AB1915" s="603"/>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customHeight="1">
      <c r="A1916" s="125" t="str">
        <f t="shared" si="464"/>
        <v/>
      </c>
      <c r="B1916" s="53"/>
      <c r="I1916" s="592">
        <f t="shared" si="465"/>
        <v>4</v>
      </c>
      <c r="J1916" s="342"/>
      <c r="K1916" s="342"/>
      <c r="L1916" s="593">
        <f t="shared" si="466"/>
        <v>1.3499999046325684</v>
      </c>
      <c r="M1916" s="593"/>
      <c r="N1916" s="593"/>
      <c r="O1916" s="272">
        <f t="shared" si="467"/>
        <v>20145.462891144547</v>
      </c>
      <c r="P1916" s="272"/>
      <c r="Q1916" s="272"/>
      <c r="R1916" s="272"/>
      <c r="S1916" s="602">
        <f t="shared" si="468"/>
        <v>117.7</v>
      </c>
      <c r="T1916" s="602"/>
      <c r="U1916" s="602"/>
      <c r="V1916" s="272">
        <f t="shared" si="469"/>
        <v>148</v>
      </c>
      <c r="W1916" s="272"/>
      <c r="X1916" s="272"/>
      <c r="Y1916" s="272"/>
      <c r="Z1916" s="602">
        <f t="shared" si="470"/>
        <v>139.1</v>
      </c>
      <c r="AA1916" s="602"/>
      <c r="AB1916" s="603"/>
    </row>
    <row r="1917" spans="1:62" ht="15.75" customHeight="1">
      <c r="A1917" s="125" t="str">
        <f t="shared" si="464"/>
        <v/>
      </c>
      <c r="B1917" s="53"/>
      <c r="I1917" s="592">
        <f t="shared" si="465"/>
        <v>5</v>
      </c>
      <c r="J1917" s="342"/>
      <c r="K1917" s="342"/>
      <c r="L1917" s="593">
        <f t="shared" si="466"/>
        <v>3.4500000476837158</v>
      </c>
      <c r="M1917" s="593"/>
      <c r="N1917" s="593"/>
      <c r="O1917" s="272">
        <f t="shared" si="467"/>
        <v>20145.462891144547</v>
      </c>
      <c r="P1917" s="272"/>
      <c r="Q1917" s="272"/>
      <c r="R1917" s="272"/>
      <c r="S1917" s="602">
        <f t="shared" si="468"/>
        <v>192.8</v>
      </c>
      <c r="T1917" s="602"/>
      <c r="U1917" s="602"/>
      <c r="V1917" s="272">
        <f t="shared" si="469"/>
        <v>250</v>
      </c>
      <c r="W1917" s="272"/>
      <c r="X1917" s="272"/>
      <c r="Y1917" s="272"/>
      <c r="Z1917" s="602">
        <f t="shared" si="470"/>
        <v>227.9</v>
      </c>
      <c r="AA1917" s="602"/>
      <c r="AB1917" s="603"/>
    </row>
    <row r="1918" spans="1:62" ht="15.75" customHeight="1">
      <c r="A1918" s="125" t="str">
        <f t="shared" si="464"/>
        <v/>
      </c>
      <c r="B1918" s="53"/>
      <c r="I1918" s="592">
        <f t="shared" si="465"/>
        <v>6</v>
      </c>
      <c r="J1918" s="342"/>
      <c r="K1918" s="342"/>
      <c r="L1918" s="593">
        <f t="shared" si="466"/>
        <v>2.3499999046325684</v>
      </c>
      <c r="M1918" s="593"/>
      <c r="N1918" s="593"/>
      <c r="O1918" s="272">
        <f t="shared" si="467"/>
        <v>20145.462891144547</v>
      </c>
      <c r="P1918" s="272"/>
      <c r="Q1918" s="272"/>
      <c r="R1918" s="272"/>
      <c r="S1918" s="602">
        <f t="shared" si="468"/>
        <v>313.10000000000002</v>
      </c>
      <c r="T1918" s="602"/>
      <c r="U1918" s="602"/>
      <c r="V1918" s="272">
        <f t="shared" si="469"/>
        <v>423</v>
      </c>
      <c r="W1918" s="272"/>
      <c r="X1918" s="272"/>
      <c r="Y1918" s="272"/>
      <c r="Z1918" s="602">
        <f t="shared" si="470"/>
        <v>370</v>
      </c>
      <c r="AA1918" s="602"/>
      <c r="AB1918" s="603"/>
    </row>
    <row r="1919" spans="1:62" ht="15.75" customHeight="1">
      <c r="A1919" s="125" t="str">
        <f t="shared" si="464"/>
        <v/>
      </c>
      <c r="B1919" s="53"/>
      <c r="I1919" s="592">
        <f t="shared" si="465"/>
        <v>7</v>
      </c>
      <c r="J1919" s="342"/>
      <c r="K1919" s="342"/>
      <c r="L1919" s="593">
        <f t="shared" si="466"/>
        <v>8.6000003814697266</v>
      </c>
      <c r="M1919" s="593"/>
      <c r="N1919" s="593"/>
      <c r="O1919" s="272">
        <f t="shared" si="467"/>
        <v>132535.94007331939</v>
      </c>
      <c r="P1919" s="272"/>
      <c r="Q1919" s="272"/>
      <c r="R1919" s="272"/>
      <c r="S1919" s="602">
        <f t="shared" si="468"/>
        <v>345.2</v>
      </c>
      <c r="T1919" s="602"/>
      <c r="U1919" s="602"/>
      <c r="V1919" s="272">
        <f t="shared" si="469"/>
        <v>426</v>
      </c>
      <c r="W1919" s="272"/>
      <c r="X1919" s="272"/>
      <c r="Y1919" s="272"/>
      <c r="Z1919" s="602">
        <f t="shared" si="470"/>
        <v>408</v>
      </c>
      <c r="AA1919" s="602"/>
      <c r="AB1919" s="603"/>
    </row>
    <row r="1920" spans="1:62" ht="15.75" customHeight="1">
      <c r="A1920" s="125" t="str">
        <f t="shared" si="464"/>
        <v/>
      </c>
      <c r="B1920" s="53"/>
      <c r="I1920" s="592">
        <f t="shared" si="465"/>
        <v>8</v>
      </c>
      <c r="J1920" s="342"/>
      <c r="K1920" s="342"/>
      <c r="L1920" s="593">
        <f t="shared" si="466"/>
        <v>2.2000000476837158</v>
      </c>
      <c r="M1920" s="593"/>
      <c r="N1920" s="593"/>
      <c r="O1920" s="272">
        <f t="shared" si="467"/>
        <v>62981.078722841376</v>
      </c>
      <c r="P1920" s="272"/>
      <c r="Q1920" s="272"/>
      <c r="R1920" s="272"/>
      <c r="S1920" s="602">
        <f t="shared" si="468"/>
        <v>307.39999999999998</v>
      </c>
      <c r="T1920" s="602"/>
      <c r="U1920" s="602"/>
      <c r="V1920" s="272">
        <f t="shared" si="469"/>
        <v>385</v>
      </c>
      <c r="W1920" s="272"/>
      <c r="X1920" s="272"/>
      <c r="Y1920" s="272"/>
      <c r="Z1920" s="602">
        <f t="shared" si="470"/>
        <v>363.3</v>
      </c>
      <c r="AA1920" s="602"/>
      <c r="AB1920" s="603"/>
    </row>
    <row r="1921" spans="1:62" ht="15.75" customHeight="1">
      <c r="A1921" s="125" t="str">
        <f t="shared" si="464"/>
        <v/>
      </c>
      <c r="B1921" s="53"/>
      <c r="I1921" s="592">
        <f t="shared" si="465"/>
        <v>9</v>
      </c>
      <c r="J1921" s="342"/>
      <c r="K1921" s="342"/>
      <c r="L1921" s="593">
        <f t="shared" si="466"/>
        <v>1.5</v>
      </c>
      <c r="M1921" s="593"/>
      <c r="N1921" s="593"/>
      <c r="O1921" s="272">
        <f t="shared" si="467"/>
        <v>102635.83199277853</v>
      </c>
      <c r="P1921" s="272"/>
      <c r="Q1921" s="272"/>
      <c r="R1921" s="272"/>
      <c r="S1921" s="602">
        <f t="shared" si="468"/>
        <v>762</v>
      </c>
      <c r="T1921" s="602"/>
      <c r="U1921" s="602"/>
      <c r="V1921" s="272">
        <f t="shared" si="469"/>
        <v>971</v>
      </c>
      <c r="W1921" s="272"/>
      <c r="X1921" s="272"/>
      <c r="Y1921" s="272"/>
      <c r="Z1921" s="602">
        <f t="shared" si="470"/>
        <v>900.5</v>
      </c>
      <c r="AA1921" s="602"/>
      <c r="AB1921" s="603"/>
    </row>
    <row r="1922" spans="1:62" ht="15.75" customHeight="1">
      <c r="A1922" s="125" t="str">
        <f t="shared" si="464"/>
        <v/>
      </c>
      <c r="B1922" s="53"/>
      <c r="I1922" s="592">
        <f t="shared" si="465"/>
        <v>10</v>
      </c>
      <c r="J1922" s="342"/>
      <c r="K1922" s="342"/>
      <c r="L1922" s="593">
        <f t="shared" si="466"/>
        <v>3.8499999046325684</v>
      </c>
      <c r="M1922" s="593"/>
      <c r="N1922" s="593"/>
      <c r="O1922" s="272">
        <f t="shared" si="467"/>
        <v>73796.011432824234</v>
      </c>
      <c r="P1922" s="272"/>
      <c r="Q1922" s="272"/>
      <c r="R1922" s="272"/>
      <c r="S1922" s="602">
        <f t="shared" si="468"/>
        <v>311.5</v>
      </c>
      <c r="T1922" s="602"/>
      <c r="U1922" s="602"/>
      <c r="V1922" s="272">
        <f t="shared" si="469"/>
        <v>389</v>
      </c>
      <c r="W1922" s="272"/>
      <c r="X1922" s="272"/>
      <c r="Y1922" s="272"/>
      <c r="Z1922" s="602">
        <f t="shared" si="470"/>
        <v>368.2</v>
      </c>
      <c r="AA1922" s="602"/>
      <c r="AB1922" s="603"/>
    </row>
    <row r="1923" spans="1:62" ht="15.75" customHeight="1">
      <c r="A1923" s="125" t="str">
        <f t="shared" si="464"/>
        <v/>
      </c>
      <c r="B1923" s="53"/>
      <c r="I1923" s="592">
        <f t="shared" si="465"/>
        <v>11</v>
      </c>
      <c r="J1923" s="342"/>
      <c r="K1923" s="342"/>
      <c r="L1923" s="593">
        <f t="shared" si="466"/>
        <v>2.4000000953674316</v>
      </c>
      <c r="M1923" s="593"/>
      <c r="N1923" s="593"/>
      <c r="O1923" s="272">
        <f t="shared" si="467"/>
        <v>102635.83199277853</v>
      </c>
      <c r="P1923" s="272"/>
      <c r="Q1923" s="272"/>
      <c r="R1923" s="272"/>
      <c r="S1923" s="602">
        <f t="shared" si="468"/>
        <v>1016</v>
      </c>
      <c r="T1923" s="602"/>
      <c r="U1923" s="602"/>
      <c r="V1923" s="272">
        <f t="shared" si="469"/>
        <v>1318</v>
      </c>
      <c r="W1923" s="272"/>
      <c r="X1923" s="272"/>
      <c r="Y1923" s="272"/>
      <c r="Z1923" s="602">
        <f t="shared" si="470"/>
        <v>1200.7</v>
      </c>
      <c r="AA1923" s="602"/>
      <c r="AB1923" s="603"/>
    </row>
    <row r="1924" spans="1:62" ht="15.75" customHeight="1">
      <c r="A1924" s="125" t="str">
        <f t="shared" si="464"/>
        <v/>
      </c>
      <c r="B1924" s="53"/>
      <c r="I1924" s="592">
        <f t="shared" si="465"/>
        <v>12</v>
      </c>
      <c r="J1924" s="342"/>
      <c r="K1924" s="342"/>
      <c r="L1924" s="593">
        <f t="shared" si="466"/>
        <v>2.2699999809265137</v>
      </c>
      <c r="M1924" s="593"/>
      <c r="N1924" s="593"/>
      <c r="O1924" s="272">
        <f t="shared" si="467"/>
        <v>69554.861350478022</v>
      </c>
      <c r="P1924" s="272"/>
      <c r="Q1924" s="272"/>
      <c r="R1924" s="272"/>
      <c r="S1924" s="602">
        <f t="shared" si="468"/>
        <v>311.5</v>
      </c>
      <c r="T1924" s="602"/>
      <c r="U1924" s="602"/>
      <c r="V1924" s="272">
        <f t="shared" si="469"/>
        <v>390</v>
      </c>
      <c r="W1924" s="272"/>
      <c r="X1924" s="272"/>
      <c r="Y1924" s="272"/>
      <c r="Z1924" s="602">
        <f t="shared" si="470"/>
        <v>368.2</v>
      </c>
      <c r="AA1924" s="602"/>
      <c r="AB1924" s="603"/>
    </row>
    <row r="1925" spans="1:62" ht="15.75" hidden="1" customHeight="1">
      <c r="A1925" s="125" t="str">
        <f t="shared" si="464"/>
        <v>×</v>
      </c>
      <c r="B1925" s="53"/>
      <c r="I1925" s="592" t="str">
        <f t="shared" si="465"/>
        <v/>
      </c>
      <c r="J1925" s="342"/>
      <c r="K1925" s="342"/>
      <c r="L1925" s="593" t="str">
        <f t="shared" si="466"/>
        <v/>
      </c>
      <c r="M1925" s="593"/>
      <c r="N1925" s="593"/>
      <c r="O1925" s="272" t="str">
        <f t="shared" si="467"/>
        <v/>
      </c>
      <c r="P1925" s="272"/>
      <c r="Q1925" s="272"/>
      <c r="R1925" s="272"/>
      <c r="S1925" s="602" t="str">
        <f t="shared" si="468"/>
        <v/>
      </c>
      <c r="T1925" s="602"/>
      <c r="U1925" s="602"/>
      <c r="V1925" s="272" t="str">
        <f t="shared" si="469"/>
        <v/>
      </c>
      <c r="W1925" s="272"/>
      <c r="X1925" s="272"/>
      <c r="Y1925" s="272"/>
      <c r="Z1925" s="602" t="str">
        <f t="shared" si="470"/>
        <v/>
      </c>
      <c r="AA1925" s="602"/>
      <c r="AB1925" s="603"/>
    </row>
    <row r="1926" spans="1:62" ht="15.75" hidden="1" customHeight="1">
      <c r="A1926" s="125" t="str">
        <f t="shared" si="464"/>
        <v>×</v>
      </c>
      <c r="B1926" s="53"/>
      <c r="I1926" s="592" t="str">
        <f t="shared" si="465"/>
        <v/>
      </c>
      <c r="J1926" s="342"/>
      <c r="K1926" s="342"/>
      <c r="L1926" s="593" t="str">
        <f t="shared" si="466"/>
        <v/>
      </c>
      <c r="M1926" s="593"/>
      <c r="N1926" s="593"/>
      <c r="O1926" s="272" t="str">
        <f t="shared" si="467"/>
        <v/>
      </c>
      <c r="P1926" s="272"/>
      <c r="Q1926" s="272"/>
      <c r="R1926" s="272"/>
      <c r="S1926" s="602" t="str">
        <f t="shared" si="468"/>
        <v/>
      </c>
      <c r="T1926" s="602"/>
      <c r="U1926" s="602"/>
      <c r="V1926" s="272" t="str">
        <f t="shared" si="469"/>
        <v/>
      </c>
      <c r="W1926" s="272"/>
      <c r="X1926" s="272"/>
      <c r="Y1926" s="272"/>
      <c r="Z1926" s="602" t="str">
        <f t="shared" si="470"/>
        <v/>
      </c>
      <c r="AA1926" s="602"/>
      <c r="AB1926" s="603"/>
    </row>
    <row r="1927" spans="1:62" ht="15.75" hidden="1" customHeight="1">
      <c r="A1927" s="125" t="str">
        <f t="shared" si="464"/>
        <v>×</v>
      </c>
      <c r="B1927" s="53"/>
      <c r="I1927" s="592" t="str">
        <f t="shared" si="465"/>
        <v/>
      </c>
      <c r="J1927" s="342"/>
      <c r="K1927" s="342"/>
      <c r="L1927" s="593" t="str">
        <f t="shared" si="466"/>
        <v/>
      </c>
      <c r="M1927" s="593"/>
      <c r="N1927" s="593"/>
      <c r="O1927" s="272" t="str">
        <f t="shared" si="467"/>
        <v/>
      </c>
      <c r="P1927" s="272"/>
      <c r="Q1927" s="272"/>
      <c r="R1927" s="272"/>
      <c r="S1927" s="602" t="str">
        <f t="shared" si="468"/>
        <v/>
      </c>
      <c r="T1927" s="602"/>
      <c r="U1927" s="602"/>
      <c r="V1927" s="272" t="str">
        <f t="shared" si="469"/>
        <v/>
      </c>
      <c r="W1927" s="272"/>
      <c r="X1927" s="272"/>
      <c r="Y1927" s="272"/>
      <c r="Z1927" s="602" t="str">
        <f t="shared" si="470"/>
        <v/>
      </c>
      <c r="AA1927" s="602"/>
      <c r="AB1927" s="603"/>
    </row>
    <row r="1928" spans="1:62" ht="15.75" hidden="1" customHeight="1">
      <c r="A1928" s="125" t="str">
        <f t="shared" si="464"/>
        <v>×</v>
      </c>
      <c r="B1928" s="53"/>
      <c r="I1928" s="604" t="str">
        <f t="shared" si="465"/>
        <v/>
      </c>
      <c r="J1928" s="388"/>
      <c r="K1928" s="388"/>
      <c r="L1928" s="605" t="str">
        <f t="shared" si="466"/>
        <v/>
      </c>
      <c r="M1928" s="605"/>
      <c r="N1928" s="605"/>
      <c r="O1928" s="274" t="str">
        <f t="shared" si="467"/>
        <v/>
      </c>
      <c r="P1928" s="274"/>
      <c r="Q1928" s="274"/>
      <c r="R1928" s="274"/>
      <c r="S1928" s="607" t="str">
        <f t="shared" si="468"/>
        <v/>
      </c>
      <c r="T1928" s="607"/>
      <c r="U1928" s="607"/>
      <c r="V1928" s="274" t="str">
        <f t="shared" si="469"/>
        <v/>
      </c>
      <c r="W1928" s="274"/>
      <c r="X1928" s="274"/>
      <c r="Y1928" s="274"/>
      <c r="Z1928" s="607" t="str">
        <f t="shared" si="470"/>
        <v/>
      </c>
      <c r="AA1928" s="607"/>
      <c r="AB1928" s="608"/>
    </row>
    <row r="1929" spans="1:62" ht="15.75" customHeight="1">
      <c r="A1929" s="116" t="str">
        <f>IF(液状化L2の有無="","","×")</f>
        <v/>
      </c>
      <c r="U1929" s="178" t="s">
        <v>124</v>
      </c>
      <c r="V1929" s="262" t="s">
        <v>568</v>
      </c>
      <c r="W1929" s="262"/>
      <c r="X1929" s="165" t="s">
        <v>26</v>
      </c>
      <c r="Y1929" s="325">
        <f>杭先端径*0.1</f>
        <v>0.15000000000000002</v>
      </c>
      <c r="Z1929" s="325"/>
      <c r="AA1929" s="325"/>
      <c r="AB1929" s="160" t="s">
        <v>427</v>
      </c>
      <c r="AC1929" s="165" t="s">
        <v>154</v>
      </c>
    </row>
    <row r="1930" spans="1:62" ht="15.75" customHeight="1">
      <c r="B1930" s="165" t="s">
        <v>588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6" t="s">
        <v>428</v>
      </c>
      <c r="J1933" s="302"/>
      <c r="K1933" s="302"/>
      <c r="L1933" s="302"/>
      <c r="M1933" s="302"/>
      <c r="N1933" s="302"/>
      <c r="O1933" s="302"/>
      <c r="P1933" s="302"/>
      <c r="Q1933" s="302"/>
      <c r="R1933" s="302"/>
      <c r="S1933" s="302"/>
      <c r="T1933" s="302"/>
      <c r="U1933" s="302"/>
      <c r="V1933" s="302"/>
      <c r="W1933" s="302"/>
      <c r="X1933" s="302"/>
      <c r="Y1933" s="302"/>
      <c r="Z1933" s="302"/>
      <c r="AA1933" s="302"/>
      <c r="AB1933" s="595"/>
    </row>
    <row r="1934" spans="1:62" s="54" customFormat="1" ht="15.75" customHeight="1">
      <c r="A1934" s="53"/>
      <c r="B1934" s="53"/>
      <c r="I1934" s="403" t="s">
        <v>77</v>
      </c>
      <c r="J1934" s="355"/>
      <c r="K1934" s="355"/>
      <c r="L1934" s="588" t="s">
        <v>186</v>
      </c>
      <c r="M1934" s="589"/>
      <c r="N1934" s="589"/>
      <c r="O1934" s="230" t="s">
        <v>561</v>
      </c>
      <c r="P1934" s="230"/>
      <c r="Q1934" s="230"/>
      <c r="R1934" s="230"/>
      <c r="S1934" s="230"/>
      <c r="T1934" s="230"/>
      <c r="U1934" s="230"/>
      <c r="V1934" s="230" t="s">
        <v>562</v>
      </c>
      <c r="W1934" s="230"/>
      <c r="X1934" s="230"/>
      <c r="Y1934" s="230"/>
      <c r="Z1934" s="230"/>
      <c r="AA1934" s="230"/>
      <c r="AB1934" s="386"/>
    </row>
    <row r="1935" spans="1:62" s="54" customFormat="1" ht="15.75" customHeight="1">
      <c r="A1935" s="53"/>
      <c r="B1935" s="53"/>
      <c r="I1935" s="403"/>
      <c r="J1935" s="355"/>
      <c r="K1935" s="355"/>
      <c r="L1935" s="588"/>
      <c r="M1935" s="589"/>
      <c r="N1935" s="589"/>
      <c r="O1935" s="355" t="s">
        <v>560</v>
      </c>
      <c r="P1935" s="355"/>
      <c r="Q1935" s="355"/>
      <c r="R1935" s="355"/>
      <c r="S1935" s="475" t="s">
        <v>525</v>
      </c>
      <c r="T1935" s="475"/>
      <c r="U1935" s="475"/>
      <c r="V1935" s="355" t="s">
        <v>560</v>
      </c>
      <c r="W1935" s="355"/>
      <c r="X1935" s="355"/>
      <c r="Y1935" s="355"/>
      <c r="Z1935" s="475" t="s">
        <v>526</v>
      </c>
      <c r="AA1935" s="475"/>
      <c r="AB1935" s="481"/>
    </row>
    <row r="1936" spans="1:62" s="54" customFormat="1" ht="15.75" customHeight="1">
      <c r="A1936" s="53"/>
      <c r="B1936" s="53"/>
      <c r="I1936" s="300"/>
      <c r="J1936" s="246"/>
      <c r="K1936" s="246"/>
      <c r="L1936" s="303"/>
      <c r="M1936" s="303"/>
      <c r="N1936" s="303"/>
      <c r="O1936" s="246"/>
      <c r="P1936" s="246"/>
      <c r="Q1936" s="246"/>
      <c r="R1936" s="246"/>
      <c r="S1936" s="477"/>
      <c r="T1936" s="477"/>
      <c r="U1936" s="477"/>
      <c r="V1936" s="246"/>
      <c r="W1936" s="246"/>
      <c r="X1936" s="246"/>
      <c r="Y1936" s="246"/>
      <c r="Z1936" s="477"/>
      <c r="AA1936" s="477"/>
      <c r="AB1936" s="482"/>
    </row>
    <row r="1937" spans="1:62" s="54" customFormat="1" ht="15.75" customHeight="1">
      <c r="A1937" s="113" t="str">
        <f>IF(I1937="","×","")</f>
        <v/>
      </c>
      <c r="B1937" s="53"/>
      <c r="I1937" s="587">
        <f t="shared" ref="I1937:I1952" si="471">IF(G721="","",G721)</f>
        <v>2</v>
      </c>
      <c r="J1937" s="374"/>
      <c r="K1937" s="374"/>
      <c r="L1937" s="590">
        <f t="shared" ref="L1937:L1952" si="472">IF(N721="","",N721)</f>
        <v>0.33000001311302185</v>
      </c>
      <c r="M1937" s="590"/>
      <c r="N1937" s="590"/>
      <c r="O1937" s="413">
        <f t="shared" ref="O1937:O1952" si="473">Q721</f>
        <v>0</v>
      </c>
      <c r="P1937" s="413"/>
      <c r="Q1937" s="413"/>
      <c r="R1937" s="413"/>
      <c r="S1937" s="609">
        <f t="shared" ref="S1937:S1952" si="474">O1657</f>
        <v>0</v>
      </c>
      <c r="T1937" s="609"/>
      <c r="U1937" s="609"/>
      <c r="V1937" s="413">
        <f>IF(O1937="","",IF(O1937=0,0,ROUND((Z1937-S1937)/(Y$1953-(S1937/O1937)),0)))</f>
        <v>0</v>
      </c>
      <c r="W1937" s="413"/>
      <c r="X1937" s="413"/>
      <c r="Y1937" s="413"/>
      <c r="Z1937" s="609">
        <f t="shared" ref="Z1937:Z1952" si="475">R1657</f>
        <v>0</v>
      </c>
      <c r="AA1937" s="609"/>
      <c r="AB1937" s="610"/>
      <c r="AD1937" s="165"/>
      <c r="AE1937" s="165"/>
      <c r="AF1937" s="165"/>
      <c r="AG1937" s="165"/>
      <c r="AH1937" s="165"/>
      <c r="AI1937" s="165"/>
    </row>
    <row r="1938" spans="1:62" s="54" customFormat="1" ht="15.75" customHeight="1">
      <c r="A1938" s="113" t="str">
        <f t="shared" ref="A1938:A1952" si="476">IF(I1938="","×","")</f>
        <v/>
      </c>
      <c r="B1938" s="53"/>
      <c r="F1938" s="53"/>
      <c r="G1938" s="53"/>
      <c r="H1938" s="55"/>
      <c r="I1938" s="592">
        <f t="shared" si="471"/>
        <v>3</v>
      </c>
      <c r="J1938" s="342"/>
      <c r="K1938" s="342"/>
      <c r="L1938" s="593">
        <f t="shared" si="472"/>
        <v>1.5</v>
      </c>
      <c r="M1938" s="593"/>
      <c r="N1938" s="593"/>
      <c r="O1938" s="272">
        <f t="shared" si="473"/>
        <v>0</v>
      </c>
      <c r="P1938" s="272"/>
      <c r="Q1938" s="272"/>
      <c r="R1938" s="272"/>
      <c r="S1938" s="602">
        <f t="shared" si="474"/>
        <v>0</v>
      </c>
      <c r="T1938" s="602"/>
      <c r="U1938" s="602"/>
      <c r="V1938" s="272">
        <f t="shared" ref="V1938:V1952" si="477">IF(O1938="","",IF(O1938=0,0,ROUND((Z1938-S1938)/(Y$1953-(S1938/O1938)),0)))</f>
        <v>0</v>
      </c>
      <c r="W1938" s="272"/>
      <c r="X1938" s="272"/>
      <c r="Y1938" s="272"/>
      <c r="Z1938" s="602">
        <f t="shared" si="475"/>
        <v>0</v>
      </c>
      <c r="AA1938" s="602"/>
      <c r="AB1938" s="603"/>
      <c r="AD1938" s="165"/>
      <c r="AE1938" s="165"/>
      <c r="AF1938" s="165"/>
      <c r="AG1938" s="165"/>
      <c r="AH1938" s="165"/>
      <c r="AI1938" s="165"/>
    </row>
    <row r="1939" spans="1:62" ht="15.75" customHeight="1">
      <c r="A1939" s="113" t="str">
        <f t="shared" si="476"/>
        <v/>
      </c>
      <c r="B1939" s="53"/>
      <c r="I1939" s="592">
        <f t="shared" si="471"/>
        <v>4</v>
      </c>
      <c r="J1939" s="342"/>
      <c r="K1939" s="342"/>
      <c r="L1939" s="593">
        <f t="shared" si="472"/>
        <v>5.0999999046325684</v>
      </c>
      <c r="M1939" s="593"/>
      <c r="N1939" s="593"/>
      <c r="O1939" s="272">
        <f t="shared" si="473"/>
        <v>0</v>
      </c>
      <c r="P1939" s="272"/>
      <c r="Q1939" s="272"/>
      <c r="R1939" s="272"/>
      <c r="S1939" s="602">
        <f t="shared" si="474"/>
        <v>0</v>
      </c>
      <c r="T1939" s="602"/>
      <c r="U1939" s="602"/>
      <c r="V1939" s="272">
        <f t="shared" si="477"/>
        <v>0</v>
      </c>
      <c r="W1939" s="272"/>
      <c r="X1939" s="272"/>
      <c r="Y1939" s="272"/>
      <c r="Z1939" s="602">
        <f t="shared" si="475"/>
        <v>0</v>
      </c>
      <c r="AA1939" s="602"/>
      <c r="AB1939" s="603"/>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92">
        <f t="shared" si="471"/>
        <v>4</v>
      </c>
      <c r="J1940" s="342"/>
      <c r="K1940" s="342"/>
      <c r="L1940" s="593">
        <f t="shared" si="472"/>
        <v>1.4500002861022949</v>
      </c>
      <c r="M1940" s="593"/>
      <c r="N1940" s="593"/>
      <c r="O1940" s="272">
        <f t="shared" si="473"/>
        <v>20145.462891144547</v>
      </c>
      <c r="P1940" s="272"/>
      <c r="Q1940" s="272"/>
      <c r="R1940" s="272"/>
      <c r="S1940" s="602">
        <f t="shared" si="474"/>
        <v>117.7</v>
      </c>
      <c r="T1940" s="602"/>
      <c r="U1940" s="602"/>
      <c r="V1940" s="272">
        <f t="shared" si="477"/>
        <v>148</v>
      </c>
      <c r="W1940" s="272"/>
      <c r="X1940" s="272"/>
      <c r="Y1940" s="272"/>
      <c r="Z1940" s="602">
        <f t="shared" si="475"/>
        <v>139.1</v>
      </c>
      <c r="AA1940" s="602"/>
      <c r="AB1940" s="603"/>
    </row>
    <row r="1941" spans="1:62" ht="15.75" customHeight="1">
      <c r="A1941" s="113" t="str">
        <f t="shared" si="476"/>
        <v/>
      </c>
      <c r="B1941" s="53"/>
      <c r="I1941" s="592">
        <f t="shared" si="471"/>
        <v>5</v>
      </c>
      <c r="J1941" s="342"/>
      <c r="K1941" s="342"/>
      <c r="L1941" s="593">
        <f t="shared" si="472"/>
        <v>3.4500000476837158</v>
      </c>
      <c r="M1941" s="593"/>
      <c r="N1941" s="593"/>
      <c r="O1941" s="272">
        <f t="shared" si="473"/>
        <v>20145.462891144547</v>
      </c>
      <c r="P1941" s="272"/>
      <c r="Q1941" s="272"/>
      <c r="R1941" s="272"/>
      <c r="S1941" s="602">
        <f t="shared" si="474"/>
        <v>192.8</v>
      </c>
      <c r="T1941" s="602"/>
      <c r="U1941" s="602"/>
      <c r="V1941" s="272">
        <f t="shared" si="477"/>
        <v>250</v>
      </c>
      <c r="W1941" s="272"/>
      <c r="X1941" s="272"/>
      <c r="Y1941" s="272"/>
      <c r="Z1941" s="602">
        <f t="shared" si="475"/>
        <v>227.9</v>
      </c>
      <c r="AA1941" s="602"/>
      <c r="AB1941" s="603"/>
    </row>
    <row r="1942" spans="1:62" ht="15.75" customHeight="1">
      <c r="A1942" s="113" t="str">
        <f t="shared" si="476"/>
        <v/>
      </c>
      <c r="B1942" s="53"/>
      <c r="I1942" s="592">
        <f t="shared" si="471"/>
        <v>6</v>
      </c>
      <c r="J1942" s="342"/>
      <c r="K1942" s="342"/>
      <c r="L1942" s="593">
        <f t="shared" si="472"/>
        <v>2.3499999046325684</v>
      </c>
      <c r="M1942" s="593"/>
      <c r="N1942" s="593"/>
      <c r="O1942" s="272">
        <f t="shared" si="473"/>
        <v>20145.462891144547</v>
      </c>
      <c r="P1942" s="272"/>
      <c r="Q1942" s="272"/>
      <c r="R1942" s="272"/>
      <c r="S1942" s="602">
        <f t="shared" si="474"/>
        <v>313.10000000000002</v>
      </c>
      <c r="T1942" s="602"/>
      <c r="U1942" s="602"/>
      <c r="V1942" s="272">
        <f t="shared" si="477"/>
        <v>423</v>
      </c>
      <c r="W1942" s="272"/>
      <c r="X1942" s="272"/>
      <c r="Y1942" s="272"/>
      <c r="Z1942" s="602">
        <f t="shared" si="475"/>
        <v>370</v>
      </c>
      <c r="AA1942" s="602"/>
      <c r="AB1942" s="603"/>
    </row>
    <row r="1943" spans="1:62" ht="15.75" customHeight="1">
      <c r="A1943" s="113" t="str">
        <f t="shared" si="476"/>
        <v/>
      </c>
      <c r="B1943" s="53"/>
      <c r="I1943" s="592">
        <f t="shared" si="471"/>
        <v>7</v>
      </c>
      <c r="J1943" s="342"/>
      <c r="K1943" s="342"/>
      <c r="L1943" s="593">
        <f t="shared" si="472"/>
        <v>8.6000003814697266</v>
      </c>
      <c r="M1943" s="593"/>
      <c r="N1943" s="593"/>
      <c r="O1943" s="272">
        <f t="shared" si="473"/>
        <v>132535.94007331939</v>
      </c>
      <c r="P1943" s="272"/>
      <c r="Q1943" s="272"/>
      <c r="R1943" s="272"/>
      <c r="S1943" s="602">
        <f t="shared" si="474"/>
        <v>1036.7</v>
      </c>
      <c r="T1943" s="602"/>
      <c r="U1943" s="602"/>
      <c r="V1943" s="272">
        <f t="shared" si="477"/>
        <v>1326</v>
      </c>
      <c r="W1943" s="272"/>
      <c r="X1943" s="272"/>
      <c r="Y1943" s="272"/>
      <c r="Z1943" s="602">
        <f t="shared" si="475"/>
        <v>1225.2</v>
      </c>
      <c r="AA1943" s="602"/>
      <c r="AB1943" s="603"/>
    </row>
    <row r="1944" spans="1:62" ht="15.75" customHeight="1">
      <c r="A1944" s="113" t="str">
        <f t="shared" si="476"/>
        <v/>
      </c>
      <c r="B1944" s="53"/>
      <c r="I1944" s="592">
        <f t="shared" si="471"/>
        <v>8</v>
      </c>
      <c r="J1944" s="342"/>
      <c r="K1944" s="342"/>
      <c r="L1944" s="593">
        <f t="shared" si="472"/>
        <v>2.2000000476837158</v>
      </c>
      <c r="M1944" s="593"/>
      <c r="N1944" s="593"/>
      <c r="O1944" s="272">
        <f t="shared" si="473"/>
        <v>62981.078722841376</v>
      </c>
      <c r="P1944" s="272"/>
      <c r="Q1944" s="272"/>
      <c r="R1944" s="272"/>
      <c r="S1944" s="602">
        <f t="shared" si="474"/>
        <v>307.39999999999998</v>
      </c>
      <c r="T1944" s="602"/>
      <c r="U1944" s="602"/>
      <c r="V1944" s="272">
        <f t="shared" si="477"/>
        <v>385</v>
      </c>
      <c r="W1944" s="272"/>
      <c r="X1944" s="272"/>
      <c r="Y1944" s="272"/>
      <c r="Z1944" s="602">
        <f t="shared" si="475"/>
        <v>363.3</v>
      </c>
      <c r="AA1944" s="602"/>
      <c r="AB1944" s="603"/>
    </row>
    <row r="1945" spans="1:62" ht="15.75" customHeight="1">
      <c r="A1945" s="113" t="str">
        <f t="shared" si="476"/>
        <v/>
      </c>
      <c r="B1945" s="53"/>
      <c r="I1945" s="592">
        <f t="shared" si="471"/>
        <v>9</v>
      </c>
      <c r="J1945" s="342"/>
      <c r="K1945" s="342"/>
      <c r="L1945" s="593">
        <f t="shared" si="472"/>
        <v>1.5</v>
      </c>
      <c r="M1945" s="593"/>
      <c r="N1945" s="593"/>
      <c r="O1945" s="272">
        <f t="shared" si="473"/>
        <v>102635.83199277853</v>
      </c>
      <c r="P1945" s="272"/>
      <c r="Q1945" s="272"/>
      <c r="R1945" s="272"/>
      <c r="S1945" s="602">
        <f t="shared" si="474"/>
        <v>762</v>
      </c>
      <c r="T1945" s="602"/>
      <c r="U1945" s="602"/>
      <c r="V1945" s="272">
        <f t="shared" si="477"/>
        <v>971</v>
      </c>
      <c r="W1945" s="272"/>
      <c r="X1945" s="272"/>
      <c r="Y1945" s="272"/>
      <c r="Z1945" s="602">
        <f t="shared" si="475"/>
        <v>900.5</v>
      </c>
      <c r="AA1945" s="602"/>
      <c r="AB1945" s="603"/>
    </row>
    <row r="1946" spans="1:62" ht="15.75" customHeight="1">
      <c r="A1946" s="113" t="str">
        <f t="shared" si="476"/>
        <v/>
      </c>
      <c r="B1946" s="53"/>
      <c r="I1946" s="592">
        <f t="shared" si="471"/>
        <v>10</v>
      </c>
      <c r="J1946" s="342"/>
      <c r="K1946" s="342"/>
      <c r="L1946" s="593">
        <f t="shared" si="472"/>
        <v>3.8499999046325684</v>
      </c>
      <c r="M1946" s="593"/>
      <c r="N1946" s="593"/>
      <c r="O1946" s="272">
        <f t="shared" si="473"/>
        <v>73796.011432824234</v>
      </c>
      <c r="P1946" s="272"/>
      <c r="Q1946" s="272"/>
      <c r="R1946" s="272"/>
      <c r="S1946" s="602">
        <f t="shared" si="474"/>
        <v>311.5</v>
      </c>
      <c r="T1946" s="602"/>
      <c r="U1946" s="602"/>
      <c r="V1946" s="272">
        <f t="shared" si="477"/>
        <v>389</v>
      </c>
      <c r="W1946" s="272"/>
      <c r="X1946" s="272"/>
      <c r="Y1946" s="272"/>
      <c r="Z1946" s="602">
        <f t="shared" si="475"/>
        <v>368.2</v>
      </c>
      <c r="AA1946" s="602"/>
      <c r="AB1946" s="603"/>
    </row>
    <row r="1947" spans="1:62" ht="15.75" customHeight="1">
      <c r="A1947" s="113" t="str">
        <f t="shared" si="476"/>
        <v/>
      </c>
      <c r="B1947" s="53"/>
      <c r="I1947" s="592">
        <f t="shared" si="471"/>
        <v>11</v>
      </c>
      <c r="J1947" s="342"/>
      <c r="K1947" s="342"/>
      <c r="L1947" s="593">
        <f t="shared" si="472"/>
        <v>2.4000000953674316</v>
      </c>
      <c r="M1947" s="593"/>
      <c r="N1947" s="593"/>
      <c r="O1947" s="272">
        <f t="shared" si="473"/>
        <v>102635.83199277853</v>
      </c>
      <c r="P1947" s="272"/>
      <c r="Q1947" s="272"/>
      <c r="R1947" s="272"/>
      <c r="S1947" s="602">
        <f t="shared" si="474"/>
        <v>1016</v>
      </c>
      <c r="T1947" s="602"/>
      <c r="U1947" s="602"/>
      <c r="V1947" s="272">
        <f t="shared" si="477"/>
        <v>1318</v>
      </c>
      <c r="W1947" s="272"/>
      <c r="X1947" s="272"/>
      <c r="Y1947" s="272"/>
      <c r="Z1947" s="602">
        <f t="shared" si="475"/>
        <v>1200.7</v>
      </c>
      <c r="AA1947" s="602"/>
      <c r="AB1947" s="603"/>
    </row>
    <row r="1948" spans="1:62" ht="15.75" customHeight="1">
      <c r="A1948" s="113" t="str">
        <f t="shared" si="476"/>
        <v/>
      </c>
      <c r="B1948" s="53"/>
      <c r="I1948" s="592">
        <f t="shared" si="471"/>
        <v>12</v>
      </c>
      <c r="J1948" s="342"/>
      <c r="K1948" s="342"/>
      <c r="L1948" s="593">
        <f t="shared" si="472"/>
        <v>0.76999998092651367</v>
      </c>
      <c r="M1948" s="593"/>
      <c r="N1948" s="593"/>
      <c r="O1948" s="272">
        <f t="shared" si="473"/>
        <v>69554.861350478022</v>
      </c>
      <c r="P1948" s="272"/>
      <c r="Q1948" s="272"/>
      <c r="R1948" s="272"/>
      <c r="S1948" s="602">
        <f t="shared" si="474"/>
        <v>311.5</v>
      </c>
      <c r="T1948" s="602"/>
      <c r="U1948" s="602"/>
      <c r="V1948" s="272">
        <f t="shared" si="477"/>
        <v>390</v>
      </c>
      <c r="W1948" s="272"/>
      <c r="X1948" s="272"/>
      <c r="Y1948" s="272"/>
      <c r="Z1948" s="602">
        <f t="shared" si="475"/>
        <v>368.2</v>
      </c>
      <c r="AA1948" s="602"/>
      <c r="AB1948" s="603"/>
    </row>
    <row r="1949" spans="1:62" ht="15.75" customHeight="1">
      <c r="A1949" s="113" t="str">
        <f t="shared" si="476"/>
        <v/>
      </c>
      <c r="B1949" s="53"/>
      <c r="I1949" s="592">
        <f t="shared" si="471"/>
        <v>12</v>
      </c>
      <c r="J1949" s="342"/>
      <c r="K1949" s="342"/>
      <c r="L1949" s="593">
        <f t="shared" si="472"/>
        <v>1.5</v>
      </c>
      <c r="M1949" s="593"/>
      <c r="N1949" s="593"/>
      <c r="O1949" s="272">
        <f t="shared" si="473"/>
        <v>0</v>
      </c>
      <c r="P1949" s="272"/>
      <c r="Q1949" s="272"/>
      <c r="R1949" s="272"/>
      <c r="S1949" s="602">
        <f t="shared" si="474"/>
        <v>0</v>
      </c>
      <c r="T1949" s="602"/>
      <c r="U1949" s="602"/>
      <c r="V1949" s="272">
        <f t="shared" si="477"/>
        <v>0</v>
      </c>
      <c r="W1949" s="272"/>
      <c r="X1949" s="272"/>
      <c r="Y1949" s="272"/>
      <c r="Z1949" s="602">
        <f t="shared" si="475"/>
        <v>0</v>
      </c>
      <c r="AA1949" s="602"/>
      <c r="AB1949" s="603"/>
    </row>
    <row r="1950" spans="1:62" ht="15.75" hidden="1" customHeight="1">
      <c r="A1950" s="113" t="str">
        <f t="shared" si="476"/>
        <v>×</v>
      </c>
      <c r="B1950" s="53"/>
      <c r="I1950" s="592" t="str">
        <f t="shared" si="471"/>
        <v/>
      </c>
      <c r="J1950" s="342"/>
      <c r="K1950" s="342"/>
      <c r="L1950" s="593" t="str">
        <f t="shared" si="472"/>
        <v/>
      </c>
      <c r="M1950" s="593"/>
      <c r="N1950" s="593"/>
      <c r="O1950" s="272" t="str">
        <f t="shared" si="473"/>
        <v/>
      </c>
      <c r="P1950" s="272"/>
      <c r="Q1950" s="272"/>
      <c r="R1950" s="272"/>
      <c r="S1950" s="602" t="str">
        <f t="shared" si="474"/>
        <v/>
      </c>
      <c r="T1950" s="602"/>
      <c r="U1950" s="602"/>
      <c r="V1950" s="272" t="str">
        <f t="shared" si="477"/>
        <v/>
      </c>
      <c r="W1950" s="272"/>
      <c r="X1950" s="272"/>
      <c r="Y1950" s="272"/>
      <c r="Z1950" s="602" t="str">
        <f t="shared" si="475"/>
        <v/>
      </c>
      <c r="AA1950" s="602"/>
      <c r="AB1950" s="603"/>
    </row>
    <row r="1951" spans="1:62" ht="15.75" hidden="1" customHeight="1">
      <c r="A1951" s="113" t="str">
        <f t="shared" si="476"/>
        <v>×</v>
      </c>
      <c r="B1951" s="53"/>
      <c r="I1951" s="592" t="str">
        <f t="shared" si="471"/>
        <v/>
      </c>
      <c r="J1951" s="342"/>
      <c r="K1951" s="342"/>
      <c r="L1951" s="593" t="str">
        <f t="shared" si="472"/>
        <v/>
      </c>
      <c r="M1951" s="593"/>
      <c r="N1951" s="593"/>
      <c r="O1951" s="272" t="str">
        <f t="shared" si="473"/>
        <v/>
      </c>
      <c r="P1951" s="272"/>
      <c r="Q1951" s="272"/>
      <c r="R1951" s="272"/>
      <c r="S1951" s="602" t="str">
        <f t="shared" si="474"/>
        <v/>
      </c>
      <c r="T1951" s="602"/>
      <c r="U1951" s="602"/>
      <c r="V1951" s="272" t="str">
        <f t="shared" si="477"/>
        <v/>
      </c>
      <c r="W1951" s="272"/>
      <c r="X1951" s="272"/>
      <c r="Y1951" s="272"/>
      <c r="Z1951" s="602" t="str">
        <f t="shared" si="475"/>
        <v/>
      </c>
      <c r="AA1951" s="602"/>
      <c r="AB1951" s="603"/>
    </row>
    <row r="1952" spans="1:62" ht="15.75" hidden="1" customHeight="1">
      <c r="A1952" s="113" t="str">
        <f t="shared" si="476"/>
        <v>×</v>
      </c>
      <c r="B1952" s="53"/>
      <c r="I1952" s="604" t="str">
        <f t="shared" si="471"/>
        <v/>
      </c>
      <c r="J1952" s="388"/>
      <c r="K1952" s="388"/>
      <c r="L1952" s="605" t="str">
        <f t="shared" si="472"/>
        <v/>
      </c>
      <c r="M1952" s="605"/>
      <c r="N1952" s="605"/>
      <c r="O1952" s="274" t="str">
        <f t="shared" si="473"/>
        <v/>
      </c>
      <c r="P1952" s="274"/>
      <c r="Q1952" s="274"/>
      <c r="R1952" s="274"/>
      <c r="S1952" s="607" t="str">
        <f t="shared" si="474"/>
        <v/>
      </c>
      <c r="T1952" s="607"/>
      <c r="U1952" s="607"/>
      <c r="V1952" s="274" t="str">
        <f t="shared" si="477"/>
        <v/>
      </c>
      <c r="W1952" s="274"/>
      <c r="X1952" s="274"/>
      <c r="Y1952" s="274"/>
      <c r="Z1952" s="607" t="str">
        <f t="shared" si="475"/>
        <v/>
      </c>
      <c r="AA1952" s="607"/>
      <c r="AB1952" s="608"/>
    </row>
    <row r="1953" spans="1:62" ht="15.75" customHeight="1">
      <c r="I1953" s="167"/>
      <c r="J1953" s="167"/>
      <c r="K1953" s="167"/>
      <c r="L1953" s="167"/>
      <c r="M1953" s="167"/>
      <c r="N1953" s="167"/>
      <c r="O1953" s="167"/>
      <c r="P1953" s="167"/>
      <c r="Q1953" s="167"/>
      <c r="R1953" s="167"/>
      <c r="S1953" s="167"/>
      <c r="T1953" s="167"/>
      <c r="U1953" s="50" t="s">
        <v>124</v>
      </c>
      <c r="V1953" s="385" t="s">
        <v>568</v>
      </c>
      <c r="W1953" s="385"/>
      <c r="X1953" s="167" t="s">
        <v>26</v>
      </c>
      <c r="Y1953" s="439">
        <f>杭先端径*0.1</f>
        <v>0.15000000000000002</v>
      </c>
      <c r="Z1953" s="439"/>
      <c r="AA1953" s="439"/>
      <c r="AB1953" s="62" t="s">
        <v>427</v>
      </c>
      <c r="AC1953" s="165" t="s">
        <v>154</v>
      </c>
    </row>
    <row r="1954" spans="1:62" ht="15.75" customHeight="1">
      <c r="B1954" s="165" t="s">
        <v>588</v>
      </c>
      <c r="U1954" s="178"/>
      <c r="Y1954" s="166"/>
      <c r="Z1954" s="166"/>
      <c r="AA1954" s="166"/>
      <c r="AB1954" s="160"/>
    </row>
    <row r="1956" spans="1:62" s="23" customFormat="1" ht="15.75" customHeight="1">
      <c r="I1956" s="456" t="s">
        <v>429</v>
      </c>
      <c r="J1956" s="302"/>
      <c r="K1956" s="302"/>
      <c r="L1956" s="302"/>
      <c r="M1956" s="302"/>
      <c r="N1956" s="302"/>
      <c r="O1956" s="302"/>
      <c r="P1956" s="302"/>
      <c r="Q1956" s="302"/>
      <c r="R1956" s="302"/>
      <c r="S1956" s="302"/>
      <c r="T1956" s="302"/>
      <c r="U1956" s="302"/>
      <c r="V1956" s="302"/>
      <c r="W1956" s="302"/>
      <c r="X1956" s="302"/>
      <c r="Y1956" s="302"/>
      <c r="Z1956" s="302"/>
      <c r="AA1956" s="302"/>
      <c r="AB1956" s="595"/>
    </row>
    <row r="1957" spans="1:62" s="54" customFormat="1" ht="15.75" customHeight="1">
      <c r="A1957" s="53"/>
      <c r="B1957" s="53"/>
      <c r="I1957" s="403" t="s">
        <v>77</v>
      </c>
      <c r="J1957" s="355"/>
      <c r="K1957" s="355"/>
      <c r="L1957" s="588" t="s">
        <v>186</v>
      </c>
      <c r="M1957" s="589"/>
      <c r="N1957" s="589"/>
      <c r="O1957" s="230" t="s">
        <v>561</v>
      </c>
      <c r="P1957" s="230"/>
      <c r="Q1957" s="230"/>
      <c r="R1957" s="230"/>
      <c r="S1957" s="230"/>
      <c r="T1957" s="230"/>
      <c r="U1957" s="230"/>
      <c r="V1957" s="230" t="s">
        <v>562</v>
      </c>
      <c r="W1957" s="230"/>
      <c r="X1957" s="230"/>
      <c r="Y1957" s="230"/>
      <c r="Z1957" s="230"/>
      <c r="AA1957" s="230"/>
      <c r="AB1957" s="386"/>
    </row>
    <row r="1958" spans="1:62" s="54" customFormat="1" ht="15.75" customHeight="1">
      <c r="A1958" s="53"/>
      <c r="B1958" s="53"/>
      <c r="I1958" s="403"/>
      <c r="J1958" s="355"/>
      <c r="K1958" s="355"/>
      <c r="L1958" s="588"/>
      <c r="M1958" s="589"/>
      <c r="N1958" s="589"/>
      <c r="O1958" s="355" t="s">
        <v>560</v>
      </c>
      <c r="P1958" s="355"/>
      <c r="Q1958" s="355"/>
      <c r="R1958" s="355"/>
      <c r="S1958" s="475" t="s">
        <v>525</v>
      </c>
      <c r="T1958" s="475"/>
      <c r="U1958" s="475"/>
      <c r="V1958" s="355" t="s">
        <v>560</v>
      </c>
      <c r="W1958" s="355"/>
      <c r="X1958" s="355"/>
      <c r="Y1958" s="355"/>
      <c r="Z1958" s="475" t="s">
        <v>526</v>
      </c>
      <c r="AA1958" s="475"/>
      <c r="AB1958" s="481"/>
    </row>
    <row r="1959" spans="1:62" s="54" customFormat="1" ht="15.75" customHeight="1">
      <c r="A1959" s="53"/>
      <c r="B1959" s="53"/>
      <c r="I1959" s="300"/>
      <c r="J1959" s="246"/>
      <c r="K1959" s="246"/>
      <c r="L1959" s="303"/>
      <c r="M1959" s="303"/>
      <c r="N1959" s="303"/>
      <c r="O1959" s="246"/>
      <c r="P1959" s="246"/>
      <c r="Q1959" s="246"/>
      <c r="R1959" s="246"/>
      <c r="S1959" s="477"/>
      <c r="T1959" s="477"/>
      <c r="U1959" s="477"/>
      <c r="V1959" s="246"/>
      <c r="W1959" s="246"/>
      <c r="X1959" s="246"/>
      <c r="Y1959" s="246"/>
      <c r="Z1959" s="477"/>
      <c r="AA1959" s="477"/>
      <c r="AB1959" s="482"/>
    </row>
    <row r="1960" spans="1:62" s="54" customFormat="1" ht="15.75" customHeight="1">
      <c r="A1960" s="113" t="str">
        <f t="shared" ref="A1960:A1975" si="478">IF(I1960="","×","")</f>
        <v/>
      </c>
      <c r="B1960" s="53"/>
      <c r="I1960" s="587">
        <f t="shared" ref="I1960:I1975" si="479">IF(U721="","",U721)</f>
        <v>2</v>
      </c>
      <c r="J1960" s="374"/>
      <c r="K1960" s="374"/>
      <c r="L1960" s="590">
        <f t="shared" ref="L1960:L1975" si="480">IF(AB721="","",AB721)</f>
        <v>0.33000001311302185</v>
      </c>
      <c r="M1960" s="590"/>
      <c r="N1960" s="590"/>
      <c r="O1960" s="413">
        <f t="shared" ref="O1960:O1975" si="481">AE721</f>
        <v>0</v>
      </c>
      <c r="P1960" s="413"/>
      <c r="Q1960" s="413"/>
      <c r="R1960" s="413"/>
      <c r="S1960" s="609">
        <f t="shared" ref="S1960:S1975" si="482">AD1657</f>
        <v>0</v>
      </c>
      <c r="T1960" s="609"/>
      <c r="U1960" s="609"/>
      <c r="V1960" s="413">
        <f t="shared" ref="V1960:V1975" si="483">IF(O1960="","",IF(O1960=0,0,ROUND((Z1960-S1960)/(Y$1976-(S1960/O1960)),0)))</f>
        <v>0</v>
      </c>
      <c r="W1960" s="413"/>
      <c r="X1960" s="413"/>
      <c r="Y1960" s="413"/>
      <c r="Z1960" s="609">
        <f t="shared" ref="Z1960:Z1975" si="484">AG1657</f>
        <v>0</v>
      </c>
      <c r="AA1960" s="609"/>
      <c r="AB1960" s="610"/>
      <c r="AD1960" s="165"/>
      <c r="AE1960" s="165"/>
      <c r="AF1960" s="165"/>
      <c r="AG1960" s="165"/>
      <c r="AH1960" s="165"/>
      <c r="AI1960" s="165"/>
    </row>
    <row r="1961" spans="1:62" s="54" customFormat="1" ht="15.75" customHeight="1">
      <c r="A1961" s="113" t="str">
        <f t="shared" si="478"/>
        <v/>
      </c>
      <c r="B1961" s="53"/>
      <c r="F1961" s="53"/>
      <c r="G1961" s="53"/>
      <c r="H1961" s="55"/>
      <c r="I1961" s="592">
        <f t="shared" si="479"/>
        <v>3</v>
      </c>
      <c r="J1961" s="342"/>
      <c r="K1961" s="342"/>
      <c r="L1961" s="593">
        <f t="shared" si="480"/>
        <v>1.5</v>
      </c>
      <c r="M1961" s="593"/>
      <c r="N1961" s="593"/>
      <c r="O1961" s="272">
        <f t="shared" si="481"/>
        <v>0</v>
      </c>
      <c r="P1961" s="272"/>
      <c r="Q1961" s="272"/>
      <c r="R1961" s="272"/>
      <c r="S1961" s="602">
        <f t="shared" si="482"/>
        <v>0</v>
      </c>
      <c r="T1961" s="602"/>
      <c r="U1961" s="602"/>
      <c r="V1961" s="272">
        <f t="shared" si="483"/>
        <v>0</v>
      </c>
      <c r="W1961" s="272"/>
      <c r="X1961" s="272"/>
      <c r="Y1961" s="272"/>
      <c r="Z1961" s="602">
        <f t="shared" si="484"/>
        <v>0</v>
      </c>
      <c r="AA1961" s="602"/>
      <c r="AB1961" s="603"/>
      <c r="AD1961" s="165"/>
      <c r="AE1961" s="165"/>
      <c r="AF1961" s="165"/>
      <c r="AG1961" s="165"/>
      <c r="AH1961" s="165"/>
      <c r="AI1961" s="165"/>
    </row>
    <row r="1962" spans="1:62" ht="15.75" customHeight="1">
      <c r="A1962" s="113" t="str">
        <f t="shared" si="478"/>
        <v/>
      </c>
      <c r="B1962" s="53"/>
      <c r="I1962" s="592">
        <f t="shared" si="479"/>
        <v>4</v>
      </c>
      <c r="J1962" s="342"/>
      <c r="K1962" s="342"/>
      <c r="L1962" s="593">
        <f t="shared" si="480"/>
        <v>5.0999999046325684</v>
      </c>
      <c r="M1962" s="593"/>
      <c r="N1962" s="593"/>
      <c r="O1962" s="272">
        <f t="shared" si="481"/>
        <v>0</v>
      </c>
      <c r="P1962" s="272"/>
      <c r="Q1962" s="272"/>
      <c r="R1962" s="272"/>
      <c r="S1962" s="602">
        <f t="shared" si="482"/>
        <v>0</v>
      </c>
      <c r="T1962" s="602"/>
      <c r="U1962" s="602"/>
      <c r="V1962" s="272">
        <f t="shared" si="483"/>
        <v>0</v>
      </c>
      <c r="W1962" s="272"/>
      <c r="X1962" s="272"/>
      <c r="Y1962" s="272"/>
      <c r="Z1962" s="602">
        <f t="shared" si="484"/>
        <v>0</v>
      </c>
      <c r="AA1962" s="602"/>
      <c r="AB1962" s="603"/>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92">
        <f t="shared" si="479"/>
        <v>4</v>
      </c>
      <c r="J1963" s="342"/>
      <c r="K1963" s="342"/>
      <c r="L1963" s="593">
        <f t="shared" si="480"/>
        <v>1.4500002861022949</v>
      </c>
      <c r="M1963" s="593"/>
      <c r="N1963" s="593"/>
      <c r="O1963" s="272">
        <f t="shared" si="481"/>
        <v>20145.462891144547</v>
      </c>
      <c r="P1963" s="272"/>
      <c r="Q1963" s="272"/>
      <c r="R1963" s="272"/>
      <c r="S1963" s="602">
        <f t="shared" si="482"/>
        <v>117.7</v>
      </c>
      <c r="T1963" s="602"/>
      <c r="U1963" s="602"/>
      <c r="V1963" s="272">
        <f t="shared" si="483"/>
        <v>148</v>
      </c>
      <c r="W1963" s="272"/>
      <c r="X1963" s="272"/>
      <c r="Y1963" s="272"/>
      <c r="Z1963" s="602">
        <f t="shared" si="484"/>
        <v>139.1</v>
      </c>
      <c r="AA1963" s="602"/>
      <c r="AB1963" s="603"/>
    </row>
    <row r="1964" spans="1:62" ht="15.75" customHeight="1">
      <c r="A1964" s="113" t="str">
        <f t="shared" si="478"/>
        <v/>
      </c>
      <c r="B1964" s="53"/>
      <c r="I1964" s="592">
        <f t="shared" si="479"/>
        <v>5</v>
      </c>
      <c r="J1964" s="342"/>
      <c r="K1964" s="342"/>
      <c r="L1964" s="593">
        <f t="shared" si="480"/>
        <v>3.4500000476837158</v>
      </c>
      <c r="M1964" s="593"/>
      <c r="N1964" s="593"/>
      <c r="O1964" s="272">
        <f t="shared" si="481"/>
        <v>20145.462891144547</v>
      </c>
      <c r="P1964" s="272"/>
      <c r="Q1964" s="272"/>
      <c r="R1964" s="272"/>
      <c r="S1964" s="602">
        <f t="shared" si="482"/>
        <v>192.8</v>
      </c>
      <c r="T1964" s="602"/>
      <c r="U1964" s="602"/>
      <c r="V1964" s="272">
        <f t="shared" si="483"/>
        <v>250</v>
      </c>
      <c r="W1964" s="272"/>
      <c r="X1964" s="272"/>
      <c r="Y1964" s="272"/>
      <c r="Z1964" s="602">
        <f t="shared" si="484"/>
        <v>227.9</v>
      </c>
      <c r="AA1964" s="602"/>
      <c r="AB1964" s="603"/>
    </row>
    <row r="1965" spans="1:62" ht="15.75" customHeight="1">
      <c r="A1965" s="113" t="str">
        <f t="shared" si="478"/>
        <v/>
      </c>
      <c r="B1965" s="53"/>
      <c r="I1965" s="592">
        <f t="shared" si="479"/>
        <v>6</v>
      </c>
      <c r="J1965" s="342"/>
      <c r="K1965" s="342"/>
      <c r="L1965" s="593">
        <f t="shared" si="480"/>
        <v>2.3499999046325684</v>
      </c>
      <c r="M1965" s="593"/>
      <c r="N1965" s="593"/>
      <c r="O1965" s="272">
        <f t="shared" si="481"/>
        <v>20145.462891144547</v>
      </c>
      <c r="P1965" s="272"/>
      <c r="Q1965" s="272"/>
      <c r="R1965" s="272"/>
      <c r="S1965" s="602">
        <f t="shared" si="482"/>
        <v>313.10000000000002</v>
      </c>
      <c r="T1965" s="602"/>
      <c r="U1965" s="602"/>
      <c r="V1965" s="272">
        <f t="shared" si="483"/>
        <v>423</v>
      </c>
      <c r="W1965" s="272"/>
      <c r="X1965" s="272"/>
      <c r="Y1965" s="272"/>
      <c r="Z1965" s="602">
        <f t="shared" si="484"/>
        <v>370</v>
      </c>
      <c r="AA1965" s="602"/>
      <c r="AB1965" s="603"/>
    </row>
    <row r="1966" spans="1:62" ht="15.75" customHeight="1">
      <c r="A1966" s="113" t="str">
        <f t="shared" si="478"/>
        <v/>
      </c>
      <c r="B1966" s="53"/>
      <c r="I1966" s="592">
        <f t="shared" si="479"/>
        <v>7</v>
      </c>
      <c r="J1966" s="342"/>
      <c r="K1966" s="342"/>
      <c r="L1966" s="593">
        <f t="shared" si="480"/>
        <v>8.6000003814697266</v>
      </c>
      <c r="M1966" s="593"/>
      <c r="N1966" s="593"/>
      <c r="O1966" s="272">
        <f t="shared" si="481"/>
        <v>132535.94007331939</v>
      </c>
      <c r="P1966" s="272"/>
      <c r="Q1966" s="272"/>
      <c r="R1966" s="272"/>
      <c r="S1966" s="602">
        <f t="shared" si="482"/>
        <v>1036.7</v>
      </c>
      <c r="T1966" s="602"/>
      <c r="U1966" s="602"/>
      <c r="V1966" s="272">
        <f t="shared" si="483"/>
        <v>1326</v>
      </c>
      <c r="W1966" s="272"/>
      <c r="X1966" s="272"/>
      <c r="Y1966" s="272"/>
      <c r="Z1966" s="602">
        <f t="shared" si="484"/>
        <v>1225.2</v>
      </c>
      <c r="AA1966" s="602"/>
      <c r="AB1966" s="603"/>
    </row>
    <row r="1967" spans="1:62" ht="15.75" customHeight="1">
      <c r="A1967" s="113" t="str">
        <f t="shared" si="478"/>
        <v/>
      </c>
      <c r="B1967" s="53"/>
      <c r="I1967" s="592">
        <f t="shared" si="479"/>
        <v>8</v>
      </c>
      <c r="J1967" s="342"/>
      <c r="K1967" s="342"/>
      <c r="L1967" s="593">
        <f t="shared" si="480"/>
        <v>2.2000000476837158</v>
      </c>
      <c r="M1967" s="593"/>
      <c r="N1967" s="593"/>
      <c r="O1967" s="272">
        <f t="shared" si="481"/>
        <v>62981.078722841376</v>
      </c>
      <c r="P1967" s="272"/>
      <c r="Q1967" s="272"/>
      <c r="R1967" s="272"/>
      <c r="S1967" s="602">
        <f t="shared" si="482"/>
        <v>307.39999999999998</v>
      </c>
      <c r="T1967" s="602"/>
      <c r="U1967" s="602"/>
      <c r="V1967" s="272">
        <f t="shared" si="483"/>
        <v>385</v>
      </c>
      <c r="W1967" s="272"/>
      <c r="X1967" s="272"/>
      <c r="Y1967" s="272"/>
      <c r="Z1967" s="602">
        <f t="shared" si="484"/>
        <v>363.3</v>
      </c>
      <c r="AA1967" s="602"/>
      <c r="AB1967" s="603"/>
    </row>
    <row r="1968" spans="1:62" ht="15.75" customHeight="1">
      <c r="A1968" s="113" t="str">
        <f t="shared" si="478"/>
        <v/>
      </c>
      <c r="B1968" s="53"/>
      <c r="I1968" s="592">
        <f t="shared" si="479"/>
        <v>9</v>
      </c>
      <c r="J1968" s="342"/>
      <c r="K1968" s="342"/>
      <c r="L1968" s="593">
        <f t="shared" si="480"/>
        <v>1.5</v>
      </c>
      <c r="M1968" s="593"/>
      <c r="N1968" s="593"/>
      <c r="O1968" s="272">
        <f t="shared" si="481"/>
        <v>102635.83199277853</v>
      </c>
      <c r="P1968" s="272"/>
      <c r="Q1968" s="272"/>
      <c r="R1968" s="272"/>
      <c r="S1968" s="602">
        <f t="shared" si="482"/>
        <v>762</v>
      </c>
      <c r="T1968" s="602"/>
      <c r="U1968" s="602"/>
      <c r="V1968" s="272">
        <f t="shared" si="483"/>
        <v>971</v>
      </c>
      <c r="W1968" s="272"/>
      <c r="X1968" s="272"/>
      <c r="Y1968" s="272"/>
      <c r="Z1968" s="602">
        <f t="shared" si="484"/>
        <v>900.5</v>
      </c>
      <c r="AA1968" s="602"/>
      <c r="AB1968" s="603"/>
    </row>
    <row r="1969" spans="1:62" ht="15.75" customHeight="1">
      <c r="A1969" s="113" t="str">
        <f t="shared" si="478"/>
        <v/>
      </c>
      <c r="B1969" s="53"/>
      <c r="I1969" s="592">
        <f t="shared" si="479"/>
        <v>10</v>
      </c>
      <c r="J1969" s="342"/>
      <c r="K1969" s="342"/>
      <c r="L1969" s="593">
        <f t="shared" si="480"/>
        <v>3.8499999046325684</v>
      </c>
      <c r="M1969" s="593"/>
      <c r="N1969" s="593"/>
      <c r="O1969" s="272">
        <f t="shared" si="481"/>
        <v>73796.011432824234</v>
      </c>
      <c r="P1969" s="272"/>
      <c r="Q1969" s="272"/>
      <c r="R1969" s="272"/>
      <c r="S1969" s="602">
        <f t="shared" si="482"/>
        <v>311.5</v>
      </c>
      <c r="T1969" s="602"/>
      <c r="U1969" s="602"/>
      <c r="V1969" s="272">
        <f t="shared" si="483"/>
        <v>389</v>
      </c>
      <c r="W1969" s="272"/>
      <c r="X1969" s="272"/>
      <c r="Y1969" s="272"/>
      <c r="Z1969" s="602">
        <f t="shared" si="484"/>
        <v>368.2</v>
      </c>
      <c r="AA1969" s="602"/>
      <c r="AB1969" s="603"/>
    </row>
    <row r="1970" spans="1:62" ht="15.75" customHeight="1">
      <c r="A1970" s="113" t="str">
        <f t="shared" si="478"/>
        <v/>
      </c>
      <c r="B1970" s="53"/>
      <c r="I1970" s="592">
        <f t="shared" si="479"/>
        <v>11</v>
      </c>
      <c r="J1970" s="342"/>
      <c r="K1970" s="342"/>
      <c r="L1970" s="593">
        <f t="shared" si="480"/>
        <v>2.4000000953674316</v>
      </c>
      <c r="M1970" s="593"/>
      <c r="N1970" s="593"/>
      <c r="O1970" s="272">
        <f t="shared" si="481"/>
        <v>102635.83199277853</v>
      </c>
      <c r="P1970" s="272"/>
      <c r="Q1970" s="272"/>
      <c r="R1970" s="272"/>
      <c r="S1970" s="602">
        <f t="shared" si="482"/>
        <v>1016</v>
      </c>
      <c r="T1970" s="602"/>
      <c r="U1970" s="602"/>
      <c r="V1970" s="272">
        <f t="shared" si="483"/>
        <v>1318</v>
      </c>
      <c r="W1970" s="272"/>
      <c r="X1970" s="272"/>
      <c r="Y1970" s="272"/>
      <c r="Z1970" s="602">
        <f t="shared" si="484"/>
        <v>1200.7</v>
      </c>
      <c r="AA1970" s="602"/>
      <c r="AB1970" s="603"/>
    </row>
    <row r="1971" spans="1:62" ht="15.75" customHeight="1">
      <c r="A1971" s="113" t="str">
        <f t="shared" si="478"/>
        <v/>
      </c>
      <c r="B1971" s="53"/>
      <c r="I1971" s="592">
        <f t="shared" si="479"/>
        <v>12</v>
      </c>
      <c r="J1971" s="342"/>
      <c r="K1971" s="342"/>
      <c r="L1971" s="593">
        <f t="shared" si="480"/>
        <v>2.2699999809265137</v>
      </c>
      <c r="M1971" s="593"/>
      <c r="N1971" s="593"/>
      <c r="O1971" s="272">
        <f t="shared" si="481"/>
        <v>69554.861350478022</v>
      </c>
      <c r="P1971" s="272"/>
      <c r="Q1971" s="272"/>
      <c r="R1971" s="272"/>
      <c r="S1971" s="602">
        <f t="shared" si="482"/>
        <v>311.5</v>
      </c>
      <c r="T1971" s="602"/>
      <c r="U1971" s="602"/>
      <c r="V1971" s="272">
        <f t="shared" si="483"/>
        <v>390</v>
      </c>
      <c r="W1971" s="272"/>
      <c r="X1971" s="272"/>
      <c r="Y1971" s="272"/>
      <c r="Z1971" s="602">
        <f t="shared" si="484"/>
        <v>368.2</v>
      </c>
      <c r="AA1971" s="602"/>
      <c r="AB1971" s="603"/>
    </row>
    <row r="1972" spans="1:62" ht="15.75" hidden="1" customHeight="1">
      <c r="A1972" s="113" t="str">
        <f t="shared" si="478"/>
        <v>×</v>
      </c>
      <c r="B1972" s="53"/>
      <c r="I1972" s="592" t="str">
        <f t="shared" si="479"/>
        <v/>
      </c>
      <c r="J1972" s="342"/>
      <c r="K1972" s="342"/>
      <c r="L1972" s="593" t="str">
        <f t="shared" si="480"/>
        <v/>
      </c>
      <c r="M1972" s="593"/>
      <c r="N1972" s="593"/>
      <c r="O1972" s="272" t="str">
        <f t="shared" si="481"/>
        <v/>
      </c>
      <c r="P1972" s="272"/>
      <c r="Q1972" s="272"/>
      <c r="R1972" s="272"/>
      <c r="S1972" s="602" t="str">
        <f t="shared" si="482"/>
        <v/>
      </c>
      <c r="T1972" s="602"/>
      <c r="U1972" s="602"/>
      <c r="V1972" s="272" t="str">
        <f t="shared" si="483"/>
        <v/>
      </c>
      <c r="W1972" s="272"/>
      <c r="X1972" s="272"/>
      <c r="Y1972" s="272"/>
      <c r="Z1972" s="602" t="str">
        <f t="shared" si="484"/>
        <v/>
      </c>
      <c r="AA1972" s="602"/>
      <c r="AB1972" s="603"/>
    </row>
    <row r="1973" spans="1:62" ht="15.75" hidden="1" customHeight="1">
      <c r="A1973" s="113" t="str">
        <f t="shared" si="478"/>
        <v>×</v>
      </c>
      <c r="B1973" s="53"/>
      <c r="I1973" s="592" t="str">
        <f t="shared" si="479"/>
        <v/>
      </c>
      <c r="J1973" s="342"/>
      <c r="K1973" s="342"/>
      <c r="L1973" s="593" t="str">
        <f t="shared" si="480"/>
        <v/>
      </c>
      <c r="M1973" s="593"/>
      <c r="N1973" s="593"/>
      <c r="O1973" s="272" t="str">
        <f t="shared" si="481"/>
        <v/>
      </c>
      <c r="P1973" s="272"/>
      <c r="Q1973" s="272"/>
      <c r="R1973" s="272"/>
      <c r="S1973" s="602" t="str">
        <f t="shared" si="482"/>
        <v/>
      </c>
      <c r="T1973" s="602"/>
      <c r="U1973" s="602"/>
      <c r="V1973" s="272" t="str">
        <f t="shared" si="483"/>
        <v/>
      </c>
      <c r="W1973" s="272"/>
      <c r="X1973" s="272"/>
      <c r="Y1973" s="272"/>
      <c r="Z1973" s="602" t="str">
        <f t="shared" si="484"/>
        <v/>
      </c>
      <c r="AA1973" s="602"/>
      <c r="AB1973" s="603"/>
    </row>
    <row r="1974" spans="1:62" ht="15.75" hidden="1" customHeight="1">
      <c r="A1974" s="113" t="str">
        <f t="shared" si="478"/>
        <v>×</v>
      </c>
      <c r="B1974" s="53"/>
      <c r="I1974" s="592" t="str">
        <f t="shared" si="479"/>
        <v/>
      </c>
      <c r="J1974" s="342"/>
      <c r="K1974" s="342"/>
      <c r="L1974" s="593" t="str">
        <f t="shared" si="480"/>
        <v/>
      </c>
      <c r="M1974" s="593"/>
      <c r="N1974" s="593"/>
      <c r="O1974" s="272" t="str">
        <f t="shared" si="481"/>
        <v/>
      </c>
      <c r="P1974" s="272"/>
      <c r="Q1974" s="272"/>
      <c r="R1974" s="272"/>
      <c r="S1974" s="602" t="str">
        <f t="shared" si="482"/>
        <v/>
      </c>
      <c r="T1974" s="602"/>
      <c r="U1974" s="602"/>
      <c r="V1974" s="272" t="str">
        <f t="shared" si="483"/>
        <v/>
      </c>
      <c r="W1974" s="272"/>
      <c r="X1974" s="272"/>
      <c r="Y1974" s="272"/>
      <c r="Z1974" s="602" t="str">
        <f t="shared" si="484"/>
        <v/>
      </c>
      <c r="AA1974" s="602"/>
      <c r="AB1974" s="603"/>
    </row>
    <row r="1975" spans="1:62" ht="15.75" hidden="1" customHeight="1">
      <c r="A1975" s="113" t="str">
        <f t="shared" si="478"/>
        <v>×</v>
      </c>
      <c r="B1975" s="53"/>
      <c r="I1975" s="604" t="str">
        <f t="shared" si="479"/>
        <v/>
      </c>
      <c r="J1975" s="388"/>
      <c r="K1975" s="388"/>
      <c r="L1975" s="605" t="str">
        <f t="shared" si="480"/>
        <v/>
      </c>
      <c r="M1975" s="605"/>
      <c r="N1975" s="605"/>
      <c r="O1975" s="274" t="str">
        <f t="shared" si="481"/>
        <v/>
      </c>
      <c r="P1975" s="274"/>
      <c r="Q1975" s="274"/>
      <c r="R1975" s="274"/>
      <c r="S1975" s="607" t="str">
        <f t="shared" si="482"/>
        <v/>
      </c>
      <c r="T1975" s="607"/>
      <c r="U1975" s="607"/>
      <c r="V1975" s="274" t="str">
        <f t="shared" si="483"/>
        <v/>
      </c>
      <c r="W1975" s="274"/>
      <c r="X1975" s="274"/>
      <c r="Y1975" s="274"/>
      <c r="Z1975" s="607" t="str">
        <f t="shared" si="484"/>
        <v/>
      </c>
      <c r="AA1975" s="607"/>
      <c r="AB1975" s="608"/>
    </row>
    <row r="1976" spans="1:62" ht="15.75" customHeight="1">
      <c r="I1976" s="167"/>
      <c r="J1976" s="167"/>
      <c r="K1976" s="167"/>
      <c r="L1976" s="167"/>
      <c r="M1976" s="167"/>
      <c r="N1976" s="167"/>
      <c r="O1976" s="167"/>
      <c r="P1976" s="167"/>
      <c r="Q1976" s="167"/>
      <c r="R1976" s="167"/>
      <c r="S1976" s="167"/>
      <c r="T1976" s="167"/>
      <c r="U1976" s="50" t="s">
        <v>124</v>
      </c>
      <c r="V1976" s="385" t="s">
        <v>568</v>
      </c>
      <c r="W1976" s="385"/>
      <c r="X1976" s="167" t="s">
        <v>26</v>
      </c>
      <c r="Y1976" s="439">
        <f>杭先端径*0.1</f>
        <v>0.15000000000000002</v>
      </c>
      <c r="Z1976" s="439"/>
      <c r="AA1976" s="439"/>
      <c r="AB1976" s="62" t="s">
        <v>427</v>
      </c>
      <c r="AC1976" s="165" t="s">
        <v>154</v>
      </c>
    </row>
    <row r="1977" spans="1:62" ht="15.75" customHeight="1">
      <c r="A1977" s="117" t="str">
        <f t="shared" ref="A1977:A1983" si="485">IF(液状化L1の有無="","","×")</f>
        <v/>
      </c>
      <c r="B1977" s="165" t="s">
        <v>588</v>
      </c>
    </row>
    <row r="1978" spans="1:62" s="53" customFormat="1" ht="15.75" customHeight="1">
      <c r="A1978" s="117" t="str">
        <f t="shared" si="485"/>
        <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85"/>
        <v/>
      </c>
      <c r="B1979" s="165"/>
      <c r="I1979" s="87" t="s">
        <v>573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85"/>
        <v/>
      </c>
      <c r="B1980" s="165"/>
      <c r="I1980" s="456" t="s">
        <v>428</v>
      </c>
      <c r="J1980" s="302"/>
      <c r="K1980" s="302"/>
      <c r="L1980" s="302"/>
      <c r="M1980" s="302"/>
      <c r="N1980" s="302"/>
      <c r="O1980" s="302"/>
      <c r="P1980" s="302"/>
      <c r="Q1980" s="302"/>
      <c r="R1980" s="302"/>
      <c r="S1980" s="302"/>
      <c r="T1980" s="302"/>
      <c r="U1980" s="302"/>
      <c r="V1980" s="302"/>
      <c r="W1980" s="302"/>
      <c r="X1980" s="302"/>
      <c r="Y1980" s="302"/>
      <c r="Z1980" s="302"/>
      <c r="AA1980" s="302"/>
      <c r="AB1980" s="595"/>
    </row>
    <row r="1981" spans="1:62" s="54" customFormat="1" ht="15.75" customHeight="1">
      <c r="A1981" s="117" t="str">
        <f t="shared" si="485"/>
        <v/>
      </c>
      <c r="B1981" s="165"/>
      <c r="I1981" s="403" t="s">
        <v>77</v>
      </c>
      <c r="J1981" s="355"/>
      <c r="K1981" s="355"/>
      <c r="L1981" s="588" t="s">
        <v>186</v>
      </c>
      <c r="M1981" s="589"/>
      <c r="N1981" s="589"/>
      <c r="O1981" s="230" t="s">
        <v>561</v>
      </c>
      <c r="P1981" s="230"/>
      <c r="Q1981" s="230"/>
      <c r="R1981" s="230"/>
      <c r="S1981" s="230"/>
      <c r="T1981" s="230"/>
      <c r="U1981" s="230"/>
      <c r="V1981" s="230" t="s">
        <v>562</v>
      </c>
      <c r="W1981" s="230"/>
      <c r="X1981" s="230"/>
      <c r="Y1981" s="230"/>
      <c r="Z1981" s="230"/>
      <c r="AA1981" s="230"/>
      <c r="AB1981" s="386"/>
    </row>
    <row r="1982" spans="1:62" s="54" customFormat="1" ht="15.75" customHeight="1">
      <c r="A1982" s="117" t="str">
        <f t="shared" si="485"/>
        <v/>
      </c>
      <c r="B1982" s="165"/>
      <c r="I1982" s="403"/>
      <c r="J1982" s="355"/>
      <c r="K1982" s="355"/>
      <c r="L1982" s="588"/>
      <c r="M1982" s="589"/>
      <c r="N1982" s="589"/>
      <c r="O1982" s="355" t="s">
        <v>560</v>
      </c>
      <c r="P1982" s="355"/>
      <c r="Q1982" s="355"/>
      <c r="R1982" s="355"/>
      <c r="S1982" s="475" t="s">
        <v>525</v>
      </c>
      <c r="T1982" s="475"/>
      <c r="U1982" s="475"/>
      <c r="V1982" s="355" t="s">
        <v>560</v>
      </c>
      <c r="W1982" s="355"/>
      <c r="X1982" s="355"/>
      <c r="Y1982" s="355"/>
      <c r="Z1982" s="475" t="s">
        <v>526</v>
      </c>
      <c r="AA1982" s="475"/>
      <c r="AB1982" s="481"/>
    </row>
    <row r="1983" spans="1:62" s="54" customFormat="1" ht="15.75" customHeight="1">
      <c r="A1983" s="117" t="str">
        <f t="shared" si="485"/>
        <v/>
      </c>
      <c r="B1983" s="165"/>
      <c r="I1983" s="300"/>
      <c r="J1983" s="246"/>
      <c r="K1983" s="246"/>
      <c r="L1983" s="303"/>
      <c r="M1983" s="303"/>
      <c r="N1983" s="303"/>
      <c r="O1983" s="246"/>
      <c r="P1983" s="246"/>
      <c r="Q1983" s="246"/>
      <c r="R1983" s="246"/>
      <c r="S1983" s="477"/>
      <c r="T1983" s="477"/>
      <c r="U1983" s="477"/>
      <c r="V1983" s="246"/>
      <c r="W1983" s="246"/>
      <c r="X1983" s="246"/>
      <c r="Y1983" s="246"/>
      <c r="Z1983" s="477"/>
      <c r="AA1983" s="477"/>
      <c r="AB1983" s="482"/>
    </row>
    <row r="1984" spans="1:62" s="54" customFormat="1" ht="15.75" customHeight="1">
      <c r="A1984" s="123" t="str">
        <f t="shared" ref="A1984:A1999" si="486">IF(液状化L1の有無="",IF(I1984="","×",""),"×")</f>
        <v/>
      </c>
      <c r="B1984" s="53"/>
      <c r="I1984" s="587">
        <f t="shared" ref="I1984:I1999" si="487">IF(G744="","",G744)</f>
        <v>2</v>
      </c>
      <c r="J1984" s="374"/>
      <c r="K1984" s="374"/>
      <c r="L1984" s="590">
        <f t="shared" ref="L1984:L1999" si="488">IF(N744="","",N744)</f>
        <v>0.33000001311302185</v>
      </c>
      <c r="M1984" s="590"/>
      <c r="N1984" s="590"/>
      <c r="O1984" s="413">
        <f t="shared" ref="O1984:O1999" si="489">Q744</f>
        <v>0</v>
      </c>
      <c r="P1984" s="413"/>
      <c r="Q1984" s="413"/>
      <c r="R1984" s="413"/>
      <c r="S1984" s="609">
        <f t="shared" ref="S1984:S1999" si="490">O1679</f>
        <v>0</v>
      </c>
      <c r="T1984" s="609"/>
      <c r="U1984" s="609"/>
      <c r="V1984" s="413">
        <f>IF(O1984="","",IF(O1984=0,0,ROUND((Z1984-S1984)/(Y$2000-(S1984/O1984)),0)))</f>
        <v>0</v>
      </c>
      <c r="W1984" s="413"/>
      <c r="X1984" s="413"/>
      <c r="Y1984" s="413"/>
      <c r="Z1984" s="609">
        <f t="shared" ref="Z1984:Z1999" si="491">R1679</f>
        <v>0</v>
      </c>
      <c r="AA1984" s="609"/>
      <c r="AB1984" s="610"/>
      <c r="AD1984" s="165"/>
      <c r="AE1984" s="165"/>
      <c r="AF1984" s="165"/>
      <c r="AG1984" s="165"/>
      <c r="AH1984" s="165"/>
      <c r="AI1984" s="165"/>
    </row>
    <row r="1985" spans="1:62" s="54" customFormat="1" ht="15.75" customHeight="1">
      <c r="A1985" s="123" t="str">
        <f t="shared" si="486"/>
        <v/>
      </c>
      <c r="B1985" s="53"/>
      <c r="F1985" s="53"/>
      <c r="G1985" s="53"/>
      <c r="H1985" s="55"/>
      <c r="I1985" s="592">
        <f t="shared" si="487"/>
        <v>3</v>
      </c>
      <c r="J1985" s="342"/>
      <c r="K1985" s="342"/>
      <c r="L1985" s="593">
        <f t="shared" si="488"/>
        <v>1.5</v>
      </c>
      <c r="M1985" s="593"/>
      <c r="N1985" s="593"/>
      <c r="O1985" s="272">
        <f t="shared" si="489"/>
        <v>0</v>
      </c>
      <c r="P1985" s="272"/>
      <c r="Q1985" s="272"/>
      <c r="R1985" s="272"/>
      <c r="S1985" s="602">
        <f t="shared" si="490"/>
        <v>0</v>
      </c>
      <c r="T1985" s="602"/>
      <c r="U1985" s="602"/>
      <c r="V1985" s="272">
        <f t="shared" ref="V1985:V1999" si="492">IF(O1985="","",IF(O1985=0,0,ROUND((Z1985-S1985)/(Y$2000-(S1985/O1985)),0)))</f>
        <v>0</v>
      </c>
      <c r="W1985" s="272"/>
      <c r="X1985" s="272"/>
      <c r="Y1985" s="272"/>
      <c r="Z1985" s="602">
        <f t="shared" si="491"/>
        <v>0</v>
      </c>
      <c r="AA1985" s="602"/>
      <c r="AB1985" s="603"/>
      <c r="AD1985" s="165"/>
      <c r="AE1985" s="165"/>
      <c r="AF1985" s="165"/>
      <c r="AG1985" s="165"/>
      <c r="AH1985" s="165"/>
      <c r="AI1985" s="165"/>
    </row>
    <row r="1986" spans="1:62" ht="15.75" customHeight="1">
      <c r="A1986" s="123" t="str">
        <f t="shared" si="486"/>
        <v/>
      </c>
      <c r="B1986" s="53"/>
      <c r="I1986" s="592">
        <f t="shared" si="487"/>
        <v>4</v>
      </c>
      <c r="J1986" s="342"/>
      <c r="K1986" s="342"/>
      <c r="L1986" s="593">
        <f t="shared" si="488"/>
        <v>5.0999999046325684</v>
      </c>
      <c r="M1986" s="593"/>
      <c r="N1986" s="593"/>
      <c r="O1986" s="272">
        <f t="shared" si="489"/>
        <v>0</v>
      </c>
      <c r="P1986" s="272"/>
      <c r="Q1986" s="272"/>
      <c r="R1986" s="272"/>
      <c r="S1986" s="602">
        <f t="shared" si="490"/>
        <v>0</v>
      </c>
      <c r="T1986" s="602"/>
      <c r="U1986" s="602"/>
      <c r="V1986" s="272">
        <f t="shared" si="492"/>
        <v>0</v>
      </c>
      <c r="W1986" s="272"/>
      <c r="X1986" s="272"/>
      <c r="Y1986" s="272"/>
      <c r="Z1986" s="602">
        <f t="shared" si="491"/>
        <v>0</v>
      </c>
      <c r="AA1986" s="602"/>
      <c r="AB1986" s="603"/>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customHeight="1">
      <c r="A1987" s="123" t="str">
        <f t="shared" si="486"/>
        <v/>
      </c>
      <c r="B1987" s="53"/>
      <c r="I1987" s="592">
        <f t="shared" si="487"/>
        <v>4</v>
      </c>
      <c r="J1987" s="342"/>
      <c r="K1987" s="342"/>
      <c r="L1987" s="593">
        <f t="shared" si="488"/>
        <v>1.4500002861022949</v>
      </c>
      <c r="M1987" s="593"/>
      <c r="N1987" s="593"/>
      <c r="O1987" s="272">
        <f t="shared" si="489"/>
        <v>20145.462891144547</v>
      </c>
      <c r="P1987" s="272"/>
      <c r="Q1987" s="272"/>
      <c r="R1987" s="272"/>
      <c r="S1987" s="602">
        <f t="shared" si="490"/>
        <v>117.7</v>
      </c>
      <c r="T1987" s="602"/>
      <c r="U1987" s="602"/>
      <c r="V1987" s="272">
        <f t="shared" si="492"/>
        <v>148</v>
      </c>
      <c r="W1987" s="272"/>
      <c r="X1987" s="272"/>
      <c r="Y1987" s="272"/>
      <c r="Z1987" s="602">
        <f t="shared" si="491"/>
        <v>139.1</v>
      </c>
      <c r="AA1987" s="602"/>
      <c r="AB1987" s="603"/>
    </row>
    <row r="1988" spans="1:62" ht="15.75" customHeight="1">
      <c r="A1988" s="123" t="str">
        <f t="shared" si="486"/>
        <v/>
      </c>
      <c r="B1988" s="53"/>
      <c r="I1988" s="592">
        <f t="shared" si="487"/>
        <v>5</v>
      </c>
      <c r="J1988" s="342"/>
      <c r="K1988" s="342"/>
      <c r="L1988" s="593">
        <f t="shared" si="488"/>
        <v>3.4500000476837158</v>
      </c>
      <c r="M1988" s="593"/>
      <c r="N1988" s="593"/>
      <c r="O1988" s="272">
        <f t="shared" si="489"/>
        <v>20145.462891144547</v>
      </c>
      <c r="P1988" s="272"/>
      <c r="Q1988" s="272"/>
      <c r="R1988" s="272"/>
      <c r="S1988" s="602">
        <f t="shared" si="490"/>
        <v>192.8</v>
      </c>
      <c r="T1988" s="602"/>
      <c r="U1988" s="602"/>
      <c r="V1988" s="272">
        <f t="shared" si="492"/>
        <v>250</v>
      </c>
      <c r="W1988" s="272"/>
      <c r="X1988" s="272"/>
      <c r="Y1988" s="272"/>
      <c r="Z1988" s="602">
        <f t="shared" si="491"/>
        <v>227.9</v>
      </c>
      <c r="AA1988" s="602"/>
      <c r="AB1988" s="603"/>
    </row>
    <row r="1989" spans="1:62" ht="15.75" customHeight="1">
      <c r="A1989" s="123" t="str">
        <f t="shared" si="486"/>
        <v/>
      </c>
      <c r="B1989" s="53"/>
      <c r="I1989" s="592">
        <f t="shared" si="487"/>
        <v>6</v>
      </c>
      <c r="J1989" s="342"/>
      <c r="K1989" s="342"/>
      <c r="L1989" s="593">
        <f t="shared" si="488"/>
        <v>2.3499999046325684</v>
      </c>
      <c r="M1989" s="593"/>
      <c r="N1989" s="593"/>
      <c r="O1989" s="272">
        <f t="shared" si="489"/>
        <v>20145.462891144547</v>
      </c>
      <c r="P1989" s="272"/>
      <c r="Q1989" s="272"/>
      <c r="R1989" s="272"/>
      <c r="S1989" s="602">
        <f t="shared" si="490"/>
        <v>313.10000000000002</v>
      </c>
      <c r="T1989" s="602"/>
      <c r="U1989" s="602"/>
      <c r="V1989" s="272">
        <f t="shared" si="492"/>
        <v>423</v>
      </c>
      <c r="W1989" s="272"/>
      <c r="X1989" s="272"/>
      <c r="Y1989" s="272"/>
      <c r="Z1989" s="602">
        <f t="shared" si="491"/>
        <v>370</v>
      </c>
      <c r="AA1989" s="602"/>
      <c r="AB1989" s="603"/>
    </row>
    <row r="1990" spans="1:62" ht="15.75" customHeight="1">
      <c r="A1990" s="123" t="str">
        <f t="shared" si="486"/>
        <v/>
      </c>
      <c r="B1990" s="53"/>
      <c r="I1990" s="592">
        <f t="shared" si="487"/>
        <v>7</v>
      </c>
      <c r="J1990" s="342"/>
      <c r="K1990" s="342"/>
      <c r="L1990" s="593">
        <f t="shared" si="488"/>
        <v>8.6000003814697266</v>
      </c>
      <c r="M1990" s="593"/>
      <c r="N1990" s="593"/>
      <c r="O1990" s="272">
        <f t="shared" si="489"/>
        <v>132535.94007331939</v>
      </c>
      <c r="P1990" s="272"/>
      <c r="Q1990" s="272"/>
      <c r="R1990" s="272"/>
      <c r="S1990" s="602">
        <f t="shared" si="490"/>
        <v>747.5</v>
      </c>
      <c r="T1990" s="602"/>
      <c r="U1990" s="602"/>
      <c r="V1990" s="272">
        <f t="shared" si="492"/>
        <v>941</v>
      </c>
      <c r="W1990" s="272"/>
      <c r="X1990" s="272"/>
      <c r="Y1990" s="272"/>
      <c r="Z1990" s="602">
        <f t="shared" si="491"/>
        <v>883.4</v>
      </c>
      <c r="AA1990" s="602"/>
      <c r="AB1990" s="603"/>
    </row>
    <row r="1991" spans="1:62" ht="15.75" customHeight="1">
      <c r="A1991" s="123" t="str">
        <f t="shared" si="486"/>
        <v/>
      </c>
      <c r="B1991" s="53"/>
      <c r="I1991" s="592">
        <f t="shared" si="487"/>
        <v>8</v>
      </c>
      <c r="J1991" s="342"/>
      <c r="K1991" s="342"/>
      <c r="L1991" s="593">
        <f t="shared" si="488"/>
        <v>2.2000000476837158</v>
      </c>
      <c r="M1991" s="593"/>
      <c r="N1991" s="593"/>
      <c r="O1991" s="272">
        <f t="shared" si="489"/>
        <v>62981.078722841376</v>
      </c>
      <c r="P1991" s="272"/>
      <c r="Q1991" s="272"/>
      <c r="R1991" s="272"/>
      <c r="S1991" s="602">
        <f t="shared" si="490"/>
        <v>307.39999999999998</v>
      </c>
      <c r="T1991" s="602"/>
      <c r="U1991" s="602"/>
      <c r="V1991" s="272">
        <f t="shared" si="492"/>
        <v>385</v>
      </c>
      <c r="W1991" s="272"/>
      <c r="X1991" s="272"/>
      <c r="Y1991" s="272"/>
      <c r="Z1991" s="602">
        <f t="shared" si="491"/>
        <v>363.3</v>
      </c>
      <c r="AA1991" s="602"/>
      <c r="AB1991" s="603"/>
    </row>
    <row r="1992" spans="1:62" ht="15.75" customHeight="1">
      <c r="A1992" s="123" t="str">
        <f t="shared" si="486"/>
        <v/>
      </c>
      <c r="B1992" s="53"/>
      <c r="I1992" s="592">
        <f t="shared" si="487"/>
        <v>9</v>
      </c>
      <c r="J1992" s="342"/>
      <c r="K1992" s="342"/>
      <c r="L1992" s="593">
        <f t="shared" si="488"/>
        <v>1.5</v>
      </c>
      <c r="M1992" s="593"/>
      <c r="N1992" s="593"/>
      <c r="O1992" s="272">
        <f t="shared" si="489"/>
        <v>102635.83199277853</v>
      </c>
      <c r="P1992" s="272"/>
      <c r="Q1992" s="272"/>
      <c r="R1992" s="272"/>
      <c r="S1992" s="602">
        <f t="shared" si="490"/>
        <v>762</v>
      </c>
      <c r="T1992" s="602"/>
      <c r="U1992" s="602"/>
      <c r="V1992" s="272">
        <f t="shared" si="492"/>
        <v>971</v>
      </c>
      <c r="W1992" s="272"/>
      <c r="X1992" s="272"/>
      <c r="Y1992" s="272"/>
      <c r="Z1992" s="602">
        <f t="shared" si="491"/>
        <v>900.5</v>
      </c>
      <c r="AA1992" s="602"/>
      <c r="AB1992" s="603"/>
    </row>
    <row r="1993" spans="1:62" ht="15.75" customHeight="1">
      <c r="A1993" s="123" t="str">
        <f t="shared" si="486"/>
        <v/>
      </c>
      <c r="B1993" s="53"/>
      <c r="I1993" s="592">
        <f t="shared" si="487"/>
        <v>10</v>
      </c>
      <c r="J1993" s="342"/>
      <c r="K1993" s="342"/>
      <c r="L1993" s="593">
        <f t="shared" si="488"/>
        <v>3.8499999046325684</v>
      </c>
      <c r="M1993" s="593"/>
      <c r="N1993" s="593"/>
      <c r="O1993" s="272">
        <f t="shared" si="489"/>
        <v>73796.011432824234</v>
      </c>
      <c r="P1993" s="272"/>
      <c r="Q1993" s="272"/>
      <c r="R1993" s="272"/>
      <c r="S1993" s="602">
        <f t="shared" si="490"/>
        <v>311.5</v>
      </c>
      <c r="T1993" s="602"/>
      <c r="U1993" s="602"/>
      <c r="V1993" s="272">
        <f t="shared" si="492"/>
        <v>389</v>
      </c>
      <c r="W1993" s="272"/>
      <c r="X1993" s="272"/>
      <c r="Y1993" s="272"/>
      <c r="Z1993" s="602">
        <f t="shared" si="491"/>
        <v>368.2</v>
      </c>
      <c r="AA1993" s="602"/>
      <c r="AB1993" s="603"/>
    </row>
    <row r="1994" spans="1:62" ht="15.75" customHeight="1">
      <c r="A1994" s="123" t="str">
        <f t="shared" si="486"/>
        <v/>
      </c>
      <c r="B1994" s="53"/>
      <c r="I1994" s="592">
        <f t="shared" si="487"/>
        <v>11</v>
      </c>
      <c r="J1994" s="342"/>
      <c r="K1994" s="342"/>
      <c r="L1994" s="593">
        <f t="shared" si="488"/>
        <v>2.4000000953674316</v>
      </c>
      <c r="M1994" s="593"/>
      <c r="N1994" s="593"/>
      <c r="O1994" s="272">
        <f t="shared" si="489"/>
        <v>102635.83199277853</v>
      </c>
      <c r="P1994" s="272"/>
      <c r="Q1994" s="272"/>
      <c r="R1994" s="272"/>
      <c r="S1994" s="602">
        <f t="shared" si="490"/>
        <v>1016</v>
      </c>
      <c r="T1994" s="602"/>
      <c r="U1994" s="602"/>
      <c r="V1994" s="272">
        <f t="shared" si="492"/>
        <v>1318</v>
      </c>
      <c r="W1994" s="272"/>
      <c r="X1994" s="272"/>
      <c r="Y1994" s="272"/>
      <c r="Z1994" s="602">
        <f t="shared" si="491"/>
        <v>1200.7</v>
      </c>
      <c r="AA1994" s="602"/>
      <c r="AB1994" s="603"/>
    </row>
    <row r="1995" spans="1:62" ht="15.75" customHeight="1">
      <c r="A1995" s="123" t="str">
        <f t="shared" si="486"/>
        <v/>
      </c>
      <c r="B1995" s="53"/>
      <c r="I1995" s="592">
        <f t="shared" si="487"/>
        <v>12</v>
      </c>
      <c r="J1995" s="342"/>
      <c r="K1995" s="342"/>
      <c r="L1995" s="593">
        <f t="shared" si="488"/>
        <v>0.76999998092651367</v>
      </c>
      <c r="M1995" s="593"/>
      <c r="N1995" s="593"/>
      <c r="O1995" s="272">
        <f t="shared" si="489"/>
        <v>69554.861350478022</v>
      </c>
      <c r="P1995" s="272"/>
      <c r="Q1995" s="272"/>
      <c r="R1995" s="272"/>
      <c r="S1995" s="602">
        <f t="shared" si="490"/>
        <v>311.5</v>
      </c>
      <c r="T1995" s="602"/>
      <c r="U1995" s="602"/>
      <c r="V1995" s="272">
        <f t="shared" si="492"/>
        <v>390</v>
      </c>
      <c r="W1995" s="272"/>
      <c r="X1995" s="272"/>
      <c r="Y1995" s="272"/>
      <c r="Z1995" s="602">
        <f t="shared" si="491"/>
        <v>368.2</v>
      </c>
      <c r="AA1995" s="602"/>
      <c r="AB1995" s="603"/>
    </row>
    <row r="1996" spans="1:62" ht="15.75" customHeight="1">
      <c r="A1996" s="123" t="str">
        <f t="shared" si="486"/>
        <v/>
      </c>
      <c r="B1996" s="53"/>
      <c r="I1996" s="592">
        <f t="shared" si="487"/>
        <v>12</v>
      </c>
      <c r="J1996" s="342"/>
      <c r="K1996" s="342"/>
      <c r="L1996" s="593">
        <f t="shared" si="488"/>
        <v>1.5</v>
      </c>
      <c r="M1996" s="593"/>
      <c r="N1996" s="593"/>
      <c r="O1996" s="272">
        <f t="shared" si="489"/>
        <v>0</v>
      </c>
      <c r="P1996" s="272"/>
      <c r="Q1996" s="272"/>
      <c r="R1996" s="272"/>
      <c r="S1996" s="602">
        <f t="shared" si="490"/>
        <v>0</v>
      </c>
      <c r="T1996" s="602"/>
      <c r="U1996" s="602"/>
      <c r="V1996" s="272">
        <f t="shared" si="492"/>
        <v>0</v>
      </c>
      <c r="W1996" s="272"/>
      <c r="X1996" s="272"/>
      <c r="Y1996" s="272"/>
      <c r="Z1996" s="602">
        <f t="shared" si="491"/>
        <v>0</v>
      </c>
      <c r="AA1996" s="602"/>
      <c r="AB1996" s="603"/>
    </row>
    <row r="1997" spans="1:62" ht="15.75" hidden="1" customHeight="1">
      <c r="A1997" s="123" t="str">
        <f t="shared" si="486"/>
        <v>×</v>
      </c>
      <c r="B1997" s="53"/>
      <c r="I1997" s="592" t="str">
        <f t="shared" si="487"/>
        <v/>
      </c>
      <c r="J1997" s="342"/>
      <c r="K1997" s="342"/>
      <c r="L1997" s="593" t="str">
        <f t="shared" si="488"/>
        <v/>
      </c>
      <c r="M1997" s="593"/>
      <c r="N1997" s="593"/>
      <c r="O1997" s="272" t="str">
        <f t="shared" si="489"/>
        <v/>
      </c>
      <c r="P1997" s="272"/>
      <c r="Q1997" s="272"/>
      <c r="R1997" s="272"/>
      <c r="S1997" s="602" t="str">
        <f t="shared" si="490"/>
        <v/>
      </c>
      <c r="T1997" s="602"/>
      <c r="U1997" s="602"/>
      <c r="V1997" s="272" t="str">
        <f t="shared" si="492"/>
        <v/>
      </c>
      <c r="W1997" s="272"/>
      <c r="X1997" s="272"/>
      <c r="Y1997" s="272"/>
      <c r="Z1997" s="602" t="str">
        <f t="shared" si="491"/>
        <v/>
      </c>
      <c r="AA1997" s="602"/>
      <c r="AB1997" s="603"/>
    </row>
    <row r="1998" spans="1:62" ht="15.75" hidden="1" customHeight="1">
      <c r="A1998" s="123" t="str">
        <f t="shared" si="486"/>
        <v>×</v>
      </c>
      <c r="B1998" s="53"/>
      <c r="I1998" s="592" t="str">
        <f t="shared" si="487"/>
        <v/>
      </c>
      <c r="J1998" s="342"/>
      <c r="K1998" s="342"/>
      <c r="L1998" s="593" t="str">
        <f t="shared" si="488"/>
        <v/>
      </c>
      <c r="M1998" s="593"/>
      <c r="N1998" s="593"/>
      <c r="O1998" s="272" t="str">
        <f t="shared" si="489"/>
        <v/>
      </c>
      <c r="P1998" s="272"/>
      <c r="Q1998" s="272"/>
      <c r="R1998" s="272"/>
      <c r="S1998" s="602" t="str">
        <f t="shared" si="490"/>
        <v/>
      </c>
      <c r="T1998" s="602"/>
      <c r="U1998" s="602"/>
      <c r="V1998" s="272" t="str">
        <f t="shared" si="492"/>
        <v/>
      </c>
      <c r="W1998" s="272"/>
      <c r="X1998" s="272"/>
      <c r="Y1998" s="272"/>
      <c r="Z1998" s="602" t="str">
        <f t="shared" si="491"/>
        <v/>
      </c>
      <c r="AA1998" s="602"/>
      <c r="AB1998" s="603"/>
    </row>
    <row r="1999" spans="1:62" ht="15.75" hidden="1" customHeight="1">
      <c r="A1999" s="123" t="str">
        <f t="shared" si="486"/>
        <v>×</v>
      </c>
      <c r="B1999" s="53"/>
      <c r="I1999" s="604" t="str">
        <f t="shared" si="487"/>
        <v/>
      </c>
      <c r="J1999" s="388"/>
      <c r="K1999" s="388"/>
      <c r="L1999" s="605" t="str">
        <f t="shared" si="488"/>
        <v/>
      </c>
      <c r="M1999" s="605"/>
      <c r="N1999" s="605"/>
      <c r="O1999" s="274" t="str">
        <f t="shared" si="489"/>
        <v/>
      </c>
      <c r="P1999" s="274"/>
      <c r="Q1999" s="274"/>
      <c r="R1999" s="274"/>
      <c r="S1999" s="607" t="str">
        <f t="shared" si="490"/>
        <v/>
      </c>
      <c r="T1999" s="607"/>
      <c r="U1999" s="607"/>
      <c r="V1999" s="274" t="str">
        <f t="shared" si="492"/>
        <v/>
      </c>
      <c r="W1999" s="274"/>
      <c r="X1999" s="274"/>
      <c r="Y1999" s="274"/>
      <c r="Z1999" s="607" t="str">
        <f t="shared" si="491"/>
        <v/>
      </c>
      <c r="AA1999" s="607"/>
      <c r="AB1999" s="608"/>
    </row>
    <row r="2000" spans="1:62" ht="15.75" customHeight="1">
      <c r="A2000" s="117" t="str">
        <f t="shared" ref="A2000:A2006" si="493">IF(液状化L1の有無="","","×")</f>
        <v/>
      </c>
      <c r="I2000" s="167"/>
      <c r="J2000" s="167"/>
      <c r="K2000" s="167"/>
      <c r="L2000" s="167"/>
      <c r="M2000" s="167"/>
      <c r="N2000" s="167"/>
      <c r="O2000" s="167"/>
      <c r="P2000" s="167"/>
      <c r="Q2000" s="167"/>
      <c r="R2000" s="167"/>
      <c r="S2000" s="167"/>
      <c r="T2000" s="167"/>
      <c r="U2000" s="50" t="s">
        <v>124</v>
      </c>
      <c r="V2000" s="385" t="s">
        <v>568</v>
      </c>
      <c r="W2000" s="385"/>
      <c r="X2000" s="167" t="s">
        <v>26</v>
      </c>
      <c r="Y2000" s="439">
        <f>杭先端径*0.1</f>
        <v>0.15000000000000002</v>
      </c>
      <c r="Z2000" s="439"/>
      <c r="AA2000" s="439"/>
      <c r="AB2000" s="62" t="s">
        <v>427</v>
      </c>
      <c r="AC2000" s="165" t="s">
        <v>154</v>
      </c>
    </row>
    <row r="2001" spans="1:62" ht="15.75" customHeight="1">
      <c r="A2001" s="117" t="str">
        <f t="shared" si="493"/>
        <v/>
      </c>
      <c r="B2001" s="165" t="s">
        <v>588</v>
      </c>
    </row>
    <row r="2002" spans="1:62" ht="15.75" customHeight="1">
      <c r="A2002" s="117" t="str">
        <f t="shared" si="493"/>
        <v/>
      </c>
    </row>
    <row r="2003" spans="1:62" s="23" customFormat="1" ht="15.75" customHeight="1">
      <c r="A2003" s="117" t="str">
        <f t="shared" si="493"/>
        <v/>
      </c>
      <c r="B2003" s="165"/>
      <c r="I2003" s="456" t="s">
        <v>429</v>
      </c>
      <c r="J2003" s="302"/>
      <c r="K2003" s="302"/>
      <c r="L2003" s="302"/>
      <c r="M2003" s="302"/>
      <c r="N2003" s="302"/>
      <c r="O2003" s="302"/>
      <c r="P2003" s="302"/>
      <c r="Q2003" s="302"/>
      <c r="R2003" s="302"/>
      <c r="S2003" s="302"/>
      <c r="T2003" s="302"/>
      <c r="U2003" s="302"/>
      <c r="V2003" s="302"/>
      <c r="W2003" s="302"/>
      <c r="X2003" s="302"/>
      <c r="Y2003" s="302"/>
      <c r="Z2003" s="302"/>
      <c r="AA2003" s="302"/>
      <c r="AB2003" s="595"/>
    </row>
    <row r="2004" spans="1:62" s="54" customFormat="1" ht="15.75" customHeight="1">
      <c r="A2004" s="117" t="str">
        <f t="shared" si="493"/>
        <v/>
      </c>
      <c r="B2004" s="165"/>
      <c r="I2004" s="403" t="s">
        <v>77</v>
      </c>
      <c r="J2004" s="355"/>
      <c r="K2004" s="355"/>
      <c r="L2004" s="588" t="s">
        <v>186</v>
      </c>
      <c r="M2004" s="589"/>
      <c r="N2004" s="589"/>
      <c r="O2004" s="230" t="s">
        <v>561</v>
      </c>
      <c r="P2004" s="230"/>
      <c r="Q2004" s="230"/>
      <c r="R2004" s="230"/>
      <c r="S2004" s="230"/>
      <c r="T2004" s="230"/>
      <c r="U2004" s="230"/>
      <c r="V2004" s="230" t="s">
        <v>562</v>
      </c>
      <c r="W2004" s="230"/>
      <c r="X2004" s="230"/>
      <c r="Y2004" s="230"/>
      <c r="Z2004" s="230"/>
      <c r="AA2004" s="230"/>
      <c r="AB2004" s="386"/>
    </row>
    <row r="2005" spans="1:62" s="54" customFormat="1" ht="15.75" customHeight="1">
      <c r="A2005" s="117" t="str">
        <f t="shared" si="493"/>
        <v/>
      </c>
      <c r="B2005" s="165"/>
      <c r="I2005" s="403"/>
      <c r="J2005" s="355"/>
      <c r="K2005" s="355"/>
      <c r="L2005" s="588"/>
      <c r="M2005" s="589"/>
      <c r="N2005" s="589"/>
      <c r="O2005" s="355" t="s">
        <v>560</v>
      </c>
      <c r="P2005" s="355"/>
      <c r="Q2005" s="355"/>
      <c r="R2005" s="355"/>
      <c r="S2005" s="475" t="s">
        <v>525</v>
      </c>
      <c r="T2005" s="475"/>
      <c r="U2005" s="475"/>
      <c r="V2005" s="355" t="s">
        <v>560</v>
      </c>
      <c r="W2005" s="355"/>
      <c r="X2005" s="355"/>
      <c r="Y2005" s="355"/>
      <c r="Z2005" s="475" t="s">
        <v>526</v>
      </c>
      <c r="AA2005" s="475"/>
      <c r="AB2005" s="481"/>
    </row>
    <row r="2006" spans="1:62" s="54" customFormat="1" ht="15.75" customHeight="1">
      <c r="A2006" s="117" t="str">
        <f t="shared" si="493"/>
        <v/>
      </c>
      <c r="B2006" s="165"/>
      <c r="I2006" s="300"/>
      <c r="J2006" s="246"/>
      <c r="K2006" s="246"/>
      <c r="L2006" s="303"/>
      <c r="M2006" s="303"/>
      <c r="N2006" s="303"/>
      <c r="O2006" s="246"/>
      <c r="P2006" s="246"/>
      <c r="Q2006" s="246"/>
      <c r="R2006" s="246"/>
      <c r="S2006" s="477"/>
      <c r="T2006" s="477"/>
      <c r="U2006" s="477"/>
      <c r="V2006" s="246"/>
      <c r="W2006" s="246"/>
      <c r="X2006" s="246"/>
      <c r="Y2006" s="246"/>
      <c r="Z2006" s="477"/>
      <c r="AA2006" s="477"/>
      <c r="AB2006" s="482"/>
    </row>
    <row r="2007" spans="1:62" s="54" customFormat="1" ht="15.75" customHeight="1">
      <c r="A2007" s="123" t="str">
        <f t="shared" ref="A2007:A2022" si="494">IF(液状化L1の有無="",IF(I2007="","×",""),"×")</f>
        <v/>
      </c>
      <c r="B2007" s="53"/>
      <c r="I2007" s="587">
        <f t="shared" ref="I2007:I2022" si="495">IF(U744="","",U744)</f>
        <v>2</v>
      </c>
      <c r="J2007" s="374"/>
      <c r="K2007" s="374"/>
      <c r="L2007" s="590">
        <f t="shared" ref="L2007:L2022" si="496">IF(AB744="","",AB744)</f>
        <v>0.33000001311302185</v>
      </c>
      <c r="M2007" s="590"/>
      <c r="N2007" s="590"/>
      <c r="O2007" s="413">
        <f t="shared" ref="O2007:O2022" si="497">AE744</f>
        <v>0</v>
      </c>
      <c r="P2007" s="413"/>
      <c r="Q2007" s="413"/>
      <c r="R2007" s="413"/>
      <c r="S2007" s="609">
        <f t="shared" ref="S2007:S2022" si="498">AD1679</f>
        <v>0</v>
      </c>
      <c r="T2007" s="609"/>
      <c r="U2007" s="609"/>
      <c r="V2007" s="413">
        <f t="shared" ref="V2007:V2022" si="499">IF(O2007="","",IF(O2007=0,0,ROUND((Z2007-S2007)/(Y$2023-(S2007/O2007)),0)))</f>
        <v>0</v>
      </c>
      <c r="W2007" s="413"/>
      <c r="X2007" s="413"/>
      <c r="Y2007" s="413"/>
      <c r="Z2007" s="609">
        <f t="shared" ref="Z2007:Z2022" si="500">AG1679</f>
        <v>0</v>
      </c>
      <c r="AA2007" s="609"/>
      <c r="AB2007" s="610"/>
      <c r="AD2007" s="165"/>
      <c r="AE2007" s="165"/>
      <c r="AF2007" s="165"/>
      <c r="AG2007" s="165"/>
      <c r="AH2007" s="165"/>
      <c r="AI2007" s="165"/>
    </row>
    <row r="2008" spans="1:62" s="54" customFormat="1" ht="15.75" customHeight="1">
      <c r="A2008" s="123" t="str">
        <f t="shared" si="494"/>
        <v/>
      </c>
      <c r="B2008" s="53"/>
      <c r="F2008" s="53"/>
      <c r="G2008" s="53"/>
      <c r="H2008" s="55"/>
      <c r="I2008" s="592">
        <f t="shared" si="495"/>
        <v>3</v>
      </c>
      <c r="J2008" s="342"/>
      <c r="K2008" s="342"/>
      <c r="L2008" s="593">
        <f t="shared" si="496"/>
        <v>1.5</v>
      </c>
      <c r="M2008" s="593"/>
      <c r="N2008" s="593"/>
      <c r="O2008" s="272">
        <f t="shared" si="497"/>
        <v>0</v>
      </c>
      <c r="P2008" s="272"/>
      <c r="Q2008" s="272"/>
      <c r="R2008" s="272"/>
      <c r="S2008" s="602">
        <f t="shared" si="498"/>
        <v>0</v>
      </c>
      <c r="T2008" s="602"/>
      <c r="U2008" s="602"/>
      <c r="V2008" s="272">
        <f t="shared" si="499"/>
        <v>0</v>
      </c>
      <c r="W2008" s="272"/>
      <c r="X2008" s="272"/>
      <c r="Y2008" s="272"/>
      <c r="Z2008" s="602">
        <f t="shared" si="500"/>
        <v>0</v>
      </c>
      <c r="AA2008" s="602"/>
      <c r="AB2008" s="603"/>
      <c r="AD2008" s="165"/>
      <c r="AE2008" s="165"/>
      <c r="AF2008" s="165"/>
      <c r="AG2008" s="165"/>
      <c r="AH2008" s="165"/>
      <c r="AI2008" s="165"/>
    </row>
    <row r="2009" spans="1:62" ht="15.75" customHeight="1">
      <c r="A2009" s="123" t="str">
        <f t="shared" si="494"/>
        <v/>
      </c>
      <c r="B2009" s="53"/>
      <c r="I2009" s="592">
        <f t="shared" si="495"/>
        <v>4</v>
      </c>
      <c r="J2009" s="342"/>
      <c r="K2009" s="342"/>
      <c r="L2009" s="593">
        <f t="shared" si="496"/>
        <v>5.0999999046325684</v>
      </c>
      <c r="M2009" s="593"/>
      <c r="N2009" s="593"/>
      <c r="O2009" s="272">
        <f t="shared" si="497"/>
        <v>0</v>
      </c>
      <c r="P2009" s="272"/>
      <c r="Q2009" s="272"/>
      <c r="R2009" s="272"/>
      <c r="S2009" s="602">
        <f t="shared" si="498"/>
        <v>0</v>
      </c>
      <c r="T2009" s="602"/>
      <c r="U2009" s="602"/>
      <c r="V2009" s="272">
        <f t="shared" si="499"/>
        <v>0</v>
      </c>
      <c r="W2009" s="272"/>
      <c r="X2009" s="272"/>
      <c r="Y2009" s="272"/>
      <c r="Z2009" s="602">
        <f t="shared" si="500"/>
        <v>0</v>
      </c>
      <c r="AA2009" s="602"/>
      <c r="AB2009" s="603"/>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customHeight="1">
      <c r="A2010" s="123" t="str">
        <f t="shared" si="494"/>
        <v/>
      </c>
      <c r="B2010" s="53"/>
      <c r="I2010" s="592">
        <f t="shared" si="495"/>
        <v>4</v>
      </c>
      <c r="J2010" s="342"/>
      <c r="K2010" s="342"/>
      <c r="L2010" s="593">
        <f t="shared" si="496"/>
        <v>1.4500002861022949</v>
      </c>
      <c r="M2010" s="593"/>
      <c r="N2010" s="593"/>
      <c r="O2010" s="272">
        <f t="shared" si="497"/>
        <v>20145.462891144547</v>
      </c>
      <c r="P2010" s="272"/>
      <c r="Q2010" s="272"/>
      <c r="R2010" s="272"/>
      <c r="S2010" s="602">
        <f t="shared" si="498"/>
        <v>117.7</v>
      </c>
      <c r="T2010" s="602"/>
      <c r="U2010" s="602"/>
      <c r="V2010" s="272">
        <f t="shared" si="499"/>
        <v>148</v>
      </c>
      <c r="W2010" s="272"/>
      <c r="X2010" s="272"/>
      <c r="Y2010" s="272"/>
      <c r="Z2010" s="602">
        <f t="shared" si="500"/>
        <v>139.1</v>
      </c>
      <c r="AA2010" s="602"/>
      <c r="AB2010" s="603"/>
    </row>
    <row r="2011" spans="1:62" ht="15.75" customHeight="1">
      <c r="A2011" s="123" t="str">
        <f t="shared" si="494"/>
        <v/>
      </c>
      <c r="B2011" s="53"/>
      <c r="I2011" s="592">
        <f t="shared" si="495"/>
        <v>5</v>
      </c>
      <c r="J2011" s="342"/>
      <c r="K2011" s="342"/>
      <c r="L2011" s="593">
        <f t="shared" si="496"/>
        <v>3.4500000476837158</v>
      </c>
      <c r="M2011" s="593"/>
      <c r="N2011" s="593"/>
      <c r="O2011" s="272">
        <f t="shared" si="497"/>
        <v>20145.462891144547</v>
      </c>
      <c r="P2011" s="272"/>
      <c r="Q2011" s="272"/>
      <c r="R2011" s="272"/>
      <c r="S2011" s="602">
        <f t="shared" si="498"/>
        <v>192.8</v>
      </c>
      <c r="T2011" s="602"/>
      <c r="U2011" s="602"/>
      <c r="V2011" s="272">
        <f t="shared" si="499"/>
        <v>250</v>
      </c>
      <c r="W2011" s="272"/>
      <c r="X2011" s="272"/>
      <c r="Y2011" s="272"/>
      <c r="Z2011" s="602">
        <f t="shared" si="500"/>
        <v>227.9</v>
      </c>
      <c r="AA2011" s="602"/>
      <c r="AB2011" s="603"/>
    </row>
    <row r="2012" spans="1:62" ht="15.75" customHeight="1">
      <c r="A2012" s="123" t="str">
        <f t="shared" si="494"/>
        <v/>
      </c>
      <c r="B2012" s="53"/>
      <c r="I2012" s="592">
        <f t="shared" si="495"/>
        <v>6</v>
      </c>
      <c r="J2012" s="342"/>
      <c r="K2012" s="342"/>
      <c r="L2012" s="593">
        <f t="shared" si="496"/>
        <v>2.3499999046325684</v>
      </c>
      <c r="M2012" s="593"/>
      <c r="N2012" s="593"/>
      <c r="O2012" s="272">
        <f t="shared" si="497"/>
        <v>20145.462891144547</v>
      </c>
      <c r="P2012" s="272"/>
      <c r="Q2012" s="272"/>
      <c r="R2012" s="272"/>
      <c r="S2012" s="602">
        <f t="shared" si="498"/>
        <v>313.10000000000002</v>
      </c>
      <c r="T2012" s="602"/>
      <c r="U2012" s="602"/>
      <c r="V2012" s="272">
        <f t="shared" si="499"/>
        <v>423</v>
      </c>
      <c r="W2012" s="272"/>
      <c r="X2012" s="272"/>
      <c r="Y2012" s="272"/>
      <c r="Z2012" s="602">
        <f t="shared" si="500"/>
        <v>370</v>
      </c>
      <c r="AA2012" s="602"/>
      <c r="AB2012" s="603"/>
    </row>
    <row r="2013" spans="1:62" ht="15.75" customHeight="1">
      <c r="A2013" s="123" t="str">
        <f t="shared" si="494"/>
        <v/>
      </c>
      <c r="B2013" s="53"/>
      <c r="I2013" s="592">
        <f t="shared" si="495"/>
        <v>7</v>
      </c>
      <c r="J2013" s="342"/>
      <c r="K2013" s="342"/>
      <c r="L2013" s="593">
        <f t="shared" si="496"/>
        <v>8.6000003814697266</v>
      </c>
      <c r="M2013" s="593"/>
      <c r="N2013" s="593"/>
      <c r="O2013" s="272">
        <f t="shared" si="497"/>
        <v>132535.94007331939</v>
      </c>
      <c r="P2013" s="272"/>
      <c r="Q2013" s="272"/>
      <c r="R2013" s="272"/>
      <c r="S2013" s="602">
        <f t="shared" si="498"/>
        <v>747.5</v>
      </c>
      <c r="T2013" s="602"/>
      <c r="U2013" s="602"/>
      <c r="V2013" s="272">
        <f t="shared" si="499"/>
        <v>941</v>
      </c>
      <c r="W2013" s="272"/>
      <c r="X2013" s="272"/>
      <c r="Y2013" s="272"/>
      <c r="Z2013" s="602">
        <f t="shared" si="500"/>
        <v>883.4</v>
      </c>
      <c r="AA2013" s="602"/>
      <c r="AB2013" s="603"/>
    </row>
    <row r="2014" spans="1:62" ht="15.75" customHeight="1">
      <c r="A2014" s="123" t="str">
        <f t="shared" si="494"/>
        <v/>
      </c>
      <c r="B2014" s="53"/>
      <c r="I2014" s="592">
        <f t="shared" si="495"/>
        <v>8</v>
      </c>
      <c r="J2014" s="342"/>
      <c r="K2014" s="342"/>
      <c r="L2014" s="593">
        <f t="shared" si="496"/>
        <v>2.2000000476837158</v>
      </c>
      <c r="M2014" s="593"/>
      <c r="N2014" s="593"/>
      <c r="O2014" s="272">
        <f t="shared" si="497"/>
        <v>62981.078722841376</v>
      </c>
      <c r="P2014" s="272"/>
      <c r="Q2014" s="272"/>
      <c r="R2014" s="272"/>
      <c r="S2014" s="602">
        <f t="shared" si="498"/>
        <v>307.39999999999998</v>
      </c>
      <c r="T2014" s="602"/>
      <c r="U2014" s="602"/>
      <c r="V2014" s="272">
        <f t="shared" si="499"/>
        <v>385</v>
      </c>
      <c r="W2014" s="272"/>
      <c r="X2014" s="272"/>
      <c r="Y2014" s="272"/>
      <c r="Z2014" s="602">
        <f t="shared" si="500"/>
        <v>363.3</v>
      </c>
      <c r="AA2014" s="602"/>
      <c r="AB2014" s="603"/>
    </row>
    <row r="2015" spans="1:62" ht="15.75" customHeight="1">
      <c r="A2015" s="123" t="str">
        <f t="shared" si="494"/>
        <v/>
      </c>
      <c r="B2015" s="53"/>
      <c r="I2015" s="592">
        <f t="shared" si="495"/>
        <v>9</v>
      </c>
      <c r="J2015" s="342"/>
      <c r="K2015" s="342"/>
      <c r="L2015" s="593">
        <f t="shared" si="496"/>
        <v>1.5</v>
      </c>
      <c r="M2015" s="593"/>
      <c r="N2015" s="593"/>
      <c r="O2015" s="272">
        <f t="shared" si="497"/>
        <v>102635.83199277853</v>
      </c>
      <c r="P2015" s="272"/>
      <c r="Q2015" s="272"/>
      <c r="R2015" s="272"/>
      <c r="S2015" s="602">
        <f t="shared" si="498"/>
        <v>762</v>
      </c>
      <c r="T2015" s="602"/>
      <c r="U2015" s="602"/>
      <c r="V2015" s="272">
        <f t="shared" si="499"/>
        <v>971</v>
      </c>
      <c r="W2015" s="272"/>
      <c r="X2015" s="272"/>
      <c r="Y2015" s="272"/>
      <c r="Z2015" s="602">
        <f t="shared" si="500"/>
        <v>900.5</v>
      </c>
      <c r="AA2015" s="602"/>
      <c r="AB2015" s="603"/>
    </row>
    <row r="2016" spans="1:62" ht="15.75" customHeight="1">
      <c r="A2016" s="123" t="str">
        <f t="shared" si="494"/>
        <v/>
      </c>
      <c r="B2016" s="53"/>
      <c r="I2016" s="592">
        <f t="shared" si="495"/>
        <v>10</v>
      </c>
      <c r="J2016" s="342"/>
      <c r="K2016" s="342"/>
      <c r="L2016" s="593">
        <f t="shared" si="496"/>
        <v>3.8499999046325684</v>
      </c>
      <c r="M2016" s="593"/>
      <c r="N2016" s="593"/>
      <c r="O2016" s="272">
        <f t="shared" si="497"/>
        <v>73796.011432824234</v>
      </c>
      <c r="P2016" s="272"/>
      <c r="Q2016" s="272"/>
      <c r="R2016" s="272"/>
      <c r="S2016" s="602">
        <f t="shared" si="498"/>
        <v>311.5</v>
      </c>
      <c r="T2016" s="602"/>
      <c r="U2016" s="602"/>
      <c r="V2016" s="272">
        <f t="shared" si="499"/>
        <v>389</v>
      </c>
      <c r="W2016" s="272"/>
      <c r="X2016" s="272"/>
      <c r="Y2016" s="272"/>
      <c r="Z2016" s="602">
        <f t="shared" si="500"/>
        <v>368.2</v>
      </c>
      <c r="AA2016" s="602"/>
      <c r="AB2016" s="603"/>
    </row>
    <row r="2017" spans="1:62" ht="15.75" customHeight="1">
      <c r="A2017" s="123" t="str">
        <f t="shared" si="494"/>
        <v/>
      </c>
      <c r="B2017" s="53"/>
      <c r="I2017" s="592">
        <f t="shared" si="495"/>
        <v>11</v>
      </c>
      <c r="J2017" s="342"/>
      <c r="K2017" s="342"/>
      <c r="L2017" s="593">
        <f t="shared" si="496"/>
        <v>2.4000000953674316</v>
      </c>
      <c r="M2017" s="593"/>
      <c r="N2017" s="593"/>
      <c r="O2017" s="272">
        <f t="shared" si="497"/>
        <v>102635.83199277853</v>
      </c>
      <c r="P2017" s="272"/>
      <c r="Q2017" s="272"/>
      <c r="R2017" s="272"/>
      <c r="S2017" s="602">
        <f t="shared" si="498"/>
        <v>1016</v>
      </c>
      <c r="T2017" s="602"/>
      <c r="U2017" s="602"/>
      <c r="V2017" s="272">
        <f t="shared" si="499"/>
        <v>1318</v>
      </c>
      <c r="W2017" s="272"/>
      <c r="X2017" s="272"/>
      <c r="Y2017" s="272"/>
      <c r="Z2017" s="602">
        <f t="shared" si="500"/>
        <v>1200.7</v>
      </c>
      <c r="AA2017" s="602"/>
      <c r="AB2017" s="603"/>
    </row>
    <row r="2018" spans="1:62" ht="15.75" customHeight="1">
      <c r="A2018" s="123" t="str">
        <f t="shared" si="494"/>
        <v/>
      </c>
      <c r="B2018" s="53"/>
      <c r="I2018" s="592">
        <f t="shared" si="495"/>
        <v>12</v>
      </c>
      <c r="J2018" s="342"/>
      <c r="K2018" s="342"/>
      <c r="L2018" s="593">
        <f t="shared" si="496"/>
        <v>2.2699999809265137</v>
      </c>
      <c r="M2018" s="593"/>
      <c r="N2018" s="593"/>
      <c r="O2018" s="272">
        <f t="shared" si="497"/>
        <v>69554.861350478022</v>
      </c>
      <c r="P2018" s="272"/>
      <c r="Q2018" s="272"/>
      <c r="R2018" s="272"/>
      <c r="S2018" s="602">
        <f t="shared" si="498"/>
        <v>311.5</v>
      </c>
      <c r="T2018" s="602"/>
      <c r="U2018" s="602"/>
      <c r="V2018" s="272">
        <f t="shared" si="499"/>
        <v>390</v>
      </c>
      <c r="W2018" s="272"/>
      <c r="X2018" s="272"/>
      <c r="Y2018" s="272"/>
      <c r="Z2018" s="602">
        <f t="shared" si="500"/>
        <v>368.2</v>
      </c>
      <c r="AA2018" s="602"/>
      <c r="AB2018" s="603"/>
    </row>
    <row r="2019" spans="1:62" ht="15.75" hidden="1" customHeight="1">
      <c r="A2019" s="123" t="str">
        <f t="shared" si="494"/>
        <v>×</v>
      </c>
      <c r="B2019" s="53"/>
      <c r="I2019" s="592" t="str">
        <f t="shared" si="495"/>
        <v/>
      </c>
      <c r="J2019" s="342"/>
      <c r="K2019" s="342"/>
      <c r="L2019" s="593" t="str">
        <f t="shared" si="496"/>
        <v/>
      </c>
      <c r="M2019" s="593"/>
      <c r="N2019" s="593"/>
      <c r="O2019" s="272" t="str">
        <f t="shared" si="497"/>
        <v/>
      </c>
      <c r="P2019" s="272"/>
      <c r="Q2019" s="272"/>
      <c r="R2019" s="272"/>
      <c r="S2019" s="602" t="str">
        <f t="shared" si="498"/>
        <v/>
      </c>
      <c r="T2019" s="602"/>
      <c r="U2019" s="602"/>
      <c r="V2019" s="272" t="str">
        <f t="shared" si="499"/>
        <v/>
      </c>
      <c r="W2019" s="272"/>
      <c r="X2019" s="272"/>
      <c r="Y2019" s="272"/>
      <c r="Z2019" s="602" t="str">
        <f t="shared" si="500"/>
        <v/>
      </c>
      <c r="AA2019" s="602"/>
      <c r="AB2019" s="603"/>
    </row>
    <row r="2020" spans="1:62" ht="15.75" hidden="1" customHeight="1">
      <c r="A2020" s="123" t="str">
        <f t="shared" si="494"/>
        <v>×</v>
      </c>
      <c r="B2020" s="53"/>
      <c r="I2020" s="592" t="str">
        <f t="shared" si="495"/>
        <v/>
      </c>
      <c r="J2020" s="342"/>
      <c r="K2020" s="342"/>
      <c r="L2020" s="593" t="str">
        <f t="shared" si="496"/>
        <v/>
      </c>
      <c r="M2020" s="593"/>
      <c r="N2020" s="593"/>
      <c r="O2020" s="272" t="str">
        <f t="shared" si="497"/>
        <v/>
      </c>
      <c r="P2020" s="272"/>
      <c r="Q2020" s="272"/>
      <c r="R2020" s="272"/>
      <c r="S2020" s="602" t="str">
        <f t="shared" si="498"/>
        <v/>
      </c>
      <c r="T2020" s="602"/>
      <c r="U2020" s="602"/>
      <c r="V2020" s="272" t="str">
        <f t="shared" si="499"/>
        <v/>
      </c>
      <c r="W2020" s="272"/>
      <c r="X2020" s="272"/>
      <c r="Y2020" s="272"/>
      <c r="Z2020" s="602" t="str">
        <f t="shared" si="500"/>
        <v/>
      </c>
      <c r="AA2020" s="602"/>
      <c r="AB2020" s="603"/>
    </row>
    <row r="2021" spans="1:62" ht="15.75" hidden="1" customHeight="1">
      <c r="A2021" s="123" t="str">
        <f t="shared" si="494"/>
        <v>×</v>
      </c>
      <c r="B2021" s="53"/>
      <c r="I2021" s="592" t="str">
        <f t="shared" si="495"/>
        <v/>
      </c>
      <c r="J2021" s="342"/>
      <c r="K2021" s="342"/>
      <c r="L2021" s="593" t="str">
        <f t="shared" si="496"/>
        <v/>
      </c>
      <c r="M2021" s="593"/>
      <c r="N2021" s="593"/>
      <c r="O2021" s="272" t="str">
        <f t="shared" si="497"/>
        <v/>
      </c>
      <c r="P2021" s="272"/>
      <c r="Q2021" s="272"/>
      <c r="R2021" s="272"/>
      <c r="S2021" s="602" t="str">
        <f t="shared" si="498"/>
        <v/>
      </c>
      <c r="T2021" s="602"/>
      <c r="U2021" s="602"/>
      <c r="V2021" s="272" t="str">
        <f t="shared" si="499"/>
        <v/>
      </c>
      <c r="W2021" s="272"/>
      <c r="X2021" s="272"/>
      <c r="Y2021" s="272"/>
      <c r="Z2021" s="602" t="str">
        <f t="shared" si="500"/>
        <v/>
      </c>
      <c r="AA2021" s="602"/>
      <c r="AB2021" s="603"/>
    </row>
    <row r="2022" spans="1:62" ht="15.75" hidden="1" customHeight="1">
      <c r="A2022" s="123" t="str">
        <f t="shared" si="494"/>
        <v>×</v>
      </c>
      <c r="B2022" s="53"/>
      <c r="I2022" s="604" t="str">
        <f t="shared" si="495"/>
        <v/>
      </c>
      <c r="J2022" s="388"/>
      <c r="K2022" s="388"/>
      <c r="L2022" s="605" t="str">
        <f t="shared" si="496"/>
        <v/>
      </c>
      <c r="M2022" s="605"/>
      <c r="N2022" s="605"/>
      <c r="O2022" s="274" t="str">
        <f t="shared" si="497"/>
        <v/>
      </c>
      <c r="P2022" s="274"/>
      <c r="Q2022" s="274"/>
      <c r="R2022" s="274"/>
      <c r="S2022" s="607" t="str">
        <f t="shared" si="498"/>
        <v/>
      </c>
      <c r="T2022" s="607"/>
      <c r="U2022" s="607"/>
      <c r="V2022" s="274" t="str">
        <f t="shared" si="499"/>
        <v/>
      </c>
      <c r="W2022" s="274"/>
      <c r="X2022" s="274"/>
      <c r="Y2022" s="274"/>
      <c r="Z2022" s="607" t="str">
        <f t="shared" si="500"/>
        <v/>
      </c>
      <c r="AA2022" s="607"/>
      <c r="AB2022" s="608"/>
    </row>
    <row r="2023" spans="1:62" ht="15.75" customHeight="1">
      <c r="A2023" s="118" t="str">
        <f>IF(液状化L1の有無="","","×")</f>
        <v/>
      </c>
      <c r="I2023" s="167"/>
      <c r="J2023" s="167"/>
      <c r="K2023" s="167"/>
      <c r="L2023" s="167"/>
      <c r="M2023" s="167"/>
      <c r="N2023" s="167"/>
      <c r="O2023" s="167"/>
      <c r="P2023" s="167"/>
      <c r="Q2023" s="167"/>
      <c r="R2023" s="167"/>
      <c r="S2023" s="167"/>
      <c r="T2023" s="167"/>
      <c r="U2023" s="50" t="s">
        <v>124</v>
      </c>
      <c r="V2023" s="385" t="s">
        <v>568</v>
      </c>
      <c r="W2023" s="385"/>
      <c r="X2023" s="167" t="s">
        <v>26</v>
      </c>
      <c r="Y2023" s="439">
        <f>杭先端径*0.1</f>
        <v>0.15000000000000002</v>
      </c>
      <c r="Z2023" s="439"/>
      <c r="AA2023" s="439"/>
      <c r="AB2023" s="62" t="s">
        <v>427</v>
      </c>
      <c r="AC2023" s="165" t="s">
        <v>154</v>
      </c>
    </row>
    <row r="2024" spans="1:62" ht="15.75" customHeight="1">
      <c r="A2024" s="116" t="str">
        <f t="shared" ref="A2024:A2030" si="501">IF(液状化L2の有無="","","×")</f>
        <v/>
      </c>
      <c r="B2024" s="165" t="s">
        <v>588</v>
      </c>
    </row>
    <row r="2025" spans="1:62" s="53" customFormat="1" ht="15.75" customHeight="1">
      <c r="A2025" s="116" t="str">
        <f t="shared" si="501"/>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1"/>
        <v/>
      </c>
      <c r="B2026" s="165"/>
      <c r="I2026" s="87" t="s">
        <v>574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1"/>
        <v/>
      </c>
      <c r="B2027" s="165"/>
      <c r="I2027" s="456" t="s">
        <v>428</v>
      </c>
      <c r="J2027" s="302"/>
      <c r="K2027" s="302"/>
      <c r="L2027" s="302"/>
      <c r="M2027" s="302"/>
      <c r="N2027" s="302"/>
      <c r="O2027" s="302"/>
      <c r="P2027" s="302"/>
      <c r="Q2027" s="302"/>
      <c r="R2027" s="302"/>
      <c r="S2027" s="302"/>
      <c r="T2027" s="302"/>
      <c r="U2027" s="302"/>
      <c r="V2027" s="302"/>
      <c r="W2027" s="302"/>
      <c r="X2027" s="302"/>
      <c r="Y2027" s="302"/>
      <c r="Z2027" s="302"/>
      <c r="AA2027" s="302"/>
      <c r="AB2027" s="595"/>
    </row>
    <row r="2028" spans="1:62" s="54" customFormat="1" ht="15.75" customHeight="1">
      <c r="A2028" s="116" t="str">
        <f t="shared" si="501"/>
        <v/>
      </c>
      <c r="B2028" s="165"/>
      <c r="I2028" s="403" t="s">
        <v>77</v>
      </c>
      <c r="J2028" s="355"/>
      <c r="K2028" s="355"/>
      <c r="L2028" s="588" t="s">
        <v>186</v>
      </c>
      <c r="M2028" s="589"/>
      <c r="N2028" s="589"/>
      <c r="O2028" s="230" t="s">
        <v>561</v>
      </c>
      <c r="P2028" s="230"/>
      <c r="Q2028" s="230"/>
      <c r="R2028" s="230"/>
      <c r="S2028" s="230"/>
      <c r="T2028" s="230"/>
      <c r="U2028" s="230"/>
      <c r="V2028" s="230" t="s">
        <v>562</v>
      </c>
      <c r="W2028" s="230"/>
      <c r="X2028" s="230"/>
      <c r="Y2028" s="230"/>
      <c r="Z2028" s="230"/>
      <c r="AA2028" s="230"/>
      <c r="AB2028" s="386"/>
    </row>
    <row r="2029" spans="1:62" s="54" customFormat="1" ht="15.75" customHeight="1">
      <c r="A2029" s="116" t="str">
        <f t="shared" si="501"/>
        <v/>
      </c>
      <c r="B2029" s="165"/>
      <c r="I2029" s="403"/>
      <c r="J2029" s="355"/>
      <c r="K2029" s="355"/>
      <c r="L2029" s="588"/>
      <c r="M2029" s="589"/>
      <c r="N2029" s="589"/>
      <c r="O2029" s="355" t="s">
        <v>560</v>
      </c>
      <c r="P2029" s="355"/>
      <c r="Q2029" s="355"/>
      <c r="R2029" s="355"/>
      <c r="S2029" s="475" t="s">
        <v>525</v>
      </c>
      <c r="T2029" s="475"/>
      <c r="U2029" s="475"/>
      <c r="V2029" s="355" t="s">
        <v>560</v>
      </c>
      <c r="W2029" s="355"/>
      <c r="X2029" s="355"/>
      <c r="Y2029" s="355"/>
      <c r="Z2029" s="475" t="s">
        <v>526</v>
      </c>
      <c r="AA2029" s="475"/>
      <c r="AB2029" s="481"/>
    </row>
    <row r="2030" spans="1:62" s="54" customFormat="1" ht="15.75" customHeight="1">
      <c r="A2030" s="116" t="str">
        <f t="shared" si="501"/>
        <v/>
      </c>
      <c r="B2030" s="165"/>
      <c r="I2030" s="300"/>
      <c r="J2030" s="246"/>
      <c r="K2030" s="246"/>
      <c r="L2030" s="303"/>
      <c r="M2030" s="303"/>
      <c r="N2030" s="303"/>
      <c r="O2030" s="246"/>
      <c r="P2030" s="246"/>
      <c r="Q2030" s="246"/>
      <c r="R2030" s="246"/>
      <c r="S2030" s="477"/>
      <c r="T2030" s="477"/>
      <c r="U2030" s="477"/>
      <c r="V2030" s="246"/>
      <c r="W2030" s="246"/>
      <c r="X2030" s="246"/>
      <c r="Y2030" s="246"/>
      <c r="Z2030" s="477"/>
      <c r="AA2030" s="477"/>
      <c r="AB2030" s="482"/>
    </row>
    <row r="2031" spans="1:62" s="54" customFormat="1" ht="15.75" customHeight="1">
      <c r="A2031" s="125" t="str">
        <f t="shared" ref="A2031:A2046" si="502">IF(液状化L2の有無="",IF(I2031="","×",""),"×")</f>
        <v/>
      </c>
      <c r="B2031" s="53"/>
      <c r="I2031" s="587">
        <f t="shared" ref="I2031:I2046" si="503">IF(G767="","",G767)</f>
        <v>2</v>
      </c>
      <c r="J2031" s="374"/>
      <c r="K2031" s="374"/>
      <c r="L2031" s="590">
        <f t="shared" ref="L2031:L2046" si="504">IF(N767="","",N767)</f>
        <v>0.33000001311302185</v>
      </c>
      <c r="M2031" s="590"/>
      <c r="N2031" s="590"/>
      <c r="O2031" s="413">
        <f t="shared" ref="O2031:O2046" si="505">Q767</f>
        <v>0</v>
      </c>
      <c r="P2031" s="413"/>
      <c r="Q2031" s="413"/>
      <c r="R2031" s="413"/>
      <c r="S2031" s="609">
        <f t="shared" ref="S2031:S2046" si="506">O1701</f>
        <v>0</v>
      </c>
      <c r="T2031" s="609"/>
      <c r="U2031" s="609"/>
      <c r="V2031" s="413">
        <f>IF(O2031="","",IF(O2031=0,0,ROUND((Z2031-S2031)/(Y$2047-(S2031/O2031)),0)))</f>
        <v>0</v>
      </c>
      <c r="W2031" s="413"/>
      <c r="X2031" s="413"/>
      <c r="Y2031" s="413"/>
      <c r="Z2031" s="609">
        <f t="shared" ref="Z2031:Z2046" si="507">R1701</f>
        <v>0</v>
      </c>
      <c r="AA2031" s="609"/>
      <c r="AB2031" s="610"/>
      <c r="AD2031" s="165"/>
      <c r="AE2031" s="165"/>
      <c r="AF2031" s="165"/>
      <c r="AG2031" s="165"/>
      <c r="AH2031" s="165"/>
      <c r="AI2031" s="165"/>
    </row>
    <row r="2032" spans="1:62" s="54" customFormat="1" ht="15.75" customHeight="1">
      <c r="A2032" s="125" t="str">
        <f t="shared" si="502"/>
        <v/>
      </c>
      <c r="B2032" s="53"/>
      <c r="F2032" s="53"/>
      <c r="G2032" s="53"/>
      <c r="H2032" s="55"/>
      <c r="I2032" s="592">
        <f t="shared" si="503"/>
        <v>3</v>
      </c>
      <c r="J2032" s="342"/>
      <c r="K2032" s="342"/>
      <c r="L2032" s="593">
        <f t="shared" si="504"/>
        <v>1.5</v>
      </c>
      <c r="M2032" s="593"/>
      <c r="N2032" s="593"/>
      <c r="O2032" s="272">
        <f t="shared" si="505"/>
        <v>0</v>
      </c>
      <c r="P2032" s="272"/>
      <c r="Q2032" s="272"/>
      <c r="R2032" s="272"/>
      <c r="S2032" s="602">
        <f t="shared" si="506"/>
        <v>0</v>
      </c>
      <c r="T2032" s="602"/>
      <c r="U2032" s="602"/>
      <c r="V2032" s="272">
        <f t="shared" ref="V2032:V2046" si="508">IF(O2032="","",IF(O2032=0,0,ROUND((Z2032-S2032)/(Y$2047-(S2032/O2032)),0)))</f>
        <v>0</v>
      </c>
      <c r="W2032" s="272"/>
      <c r="X2032" s="272"/>
      <c r="Y2032" s="272"/>
      <c r="Z2032" s="602">
        <f t="shared" si="507"/>
        <v>0</v>
      </c>
      <c r="AA2032" s="602"/>
      <c r="AB2032" s="603"/>
      <c r="AD2032" s="165"/>
      <c r="AE2032" s="165"/>
      <c r="AF2032" s="165"/>
      <c r="AG2032" s="165"/>
      <c r="AH2032" s="165"/>
      <c r="AI2032" s="165"/>
    </row>
    <row r="2033" spans="1:62" ht="15.75" customHeight="1">
      <c r="A2033" s="125" t="str">
        <f t="shared" si="502"/>
        <v/>
      </c>
      <c r="B2033" s="53"/>
      <c r="I2033" s="592">
        <f t="shared" si="503"/>
        <v>4</v>
      </c>
      <c r="J2033" s="342"/>
      <c r="K2033" s="342"/>
      <c r="L2033" s="593">
        <f t="shared" si="504"/>
        <v>5.2000002861022949</v>
      </c>
      <c r="M2033" s="593"/>
      <c r="N2033" s="593"/>
      <c r="O2033" s="272">
        <f t="shared" si="505"/>
        <v>0</v>
      </c>
      <c r="P2033" s="272"/>
      <c r="Q2033" s="272"/>
      <c r="R2033" s="272"/>
      <c r="S2033" s="602">
        <f t="shared" si="506"/>
        <v>0</v>
      </c>
      <c r="T2033" s="602"/>
      <c r="U2033" s="602"/>
      <c r="V2033" s="272">
        <f t="shared" si="508"/>
        <v>0</v>
      </c>
      <c r="W2033" s="272"/>
      <c r="X2033" s="272"/>
      <c r="Y2033" s="272"/>
      <c r="Z2033" s="602">
        <f t="shared" si="507"/>
        <v>0</v>
      </c>
      <c r="AA2033" s="602"/>
      <c r="AB2033" s="603"/>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customHeight="1">
      <c r="A2034" s="125" t="str">
        <f t="shared" si="502"/>
        <v/>
      </c>
      <c r="B2034" s="53"/>
      <c r="I2034" s="592">
        <f t="shared" si="503"/>
        <v>4</v>
      </c>
      <c r="J2034" s="342"/>
      <c r="K2034" s="342"/>
      <c r="L2034" s="593">
        <f t="shared" si="504"/>
        <v>1.3499999046325684</v>
      </c>
      <c r="M2034" s="593"/>
      <c r="N2034" s="593"/>
      <c r="O2034" s="272">
        <f t="shared" si="505"/>
        <v>20145.462891144547</v>
      </c>
      <c r="P2034" s="272"/>
      <c r="Q2034" s="272"/>
      <c r="R2034" s="272"/>
      <c r="S2034" s="602">
        <f t="shared" si="506"/>
        <v>117.7</v>
      </c>
      <c r="T2034" s="602"/>
      <c r="U2034" s="602"/>
      <c r="V2034" s="272">
        <f t="shared" si="508"/>
        <v>148</v>
      </c>
      <c r="W2034" s="272"/>
      <c r="X2034" s="272"/>
      <c r="Y2034" s="272"/>
      <c r="Z2034" s="602">
        <f t="shared" si="507"/>
        <v>139.1</v>
      </c>
      <c r="AA2034" s="602"/>
      <c r="AB2034" s="603"/>
    </row>
    <row r="2035" spans="1:62" ht="15.75" customHeight="1">
      <c r="A2035" s="125" t="str">
        <f t="shared" si="502"/>
        <v/>
      </c>
      <c r="B2035" s="53"/>
      <c r="I2035" s="592">
        <f t="shared" si="503"/>
        <v>5</v>
      </c>
      <c r="J2035" s="342"/>
      <c r="K2035" s="342"/>
      <c r="L2035" s="593">
        <f t="shared" si="504"/>
        <v>3.4500000476837158</v>
      </c>
      <c r="M2035" s="593"/>
      <c r="N2035" s="593"/>
      <c r="O2035" s="272">
        <f t="shared" si="505"/>
        <v>20145.462891144547</v>
      </c>
      <c r="P2035" s="272"/>
      <c r="Q2035" s="272"/>
      <c r="R2035" s="272"/>
      <c r="S2035" s="602">
        <f t="shared" si="506"/>
        <v>192.8</v>
      </c>
      <c r="T2035" s="602"/>
      <c r="U2035" s="602"/>
      <c r="V2035" s="272">
        <f t="shared" si="508"/>
        <v>250</v>
      </c>
      <c r="W2035" s="272"/>
      <c r="X2035" s="272"/>
      <c r="Y2035" s="272"/>
      <c r="Z2035" s="602">
        <f t="shared" si="507"/>
        <v>227.9</v>
      </c>
      <c r="AA2035" s="602"/>
      <c r="AB2035" s="603"/>
    </row>
    <row r="2036" spans="1:62" ht="15.75" customHeight="1">
      <c r="A2036" s="125" t="str">
        <f t="shared" si="502"/>
        <v/>
      </c>
      <c r="B2036" s="53"/>
      <c r="I2036" s="592">
        <f t="shared" si="503"/>
        <v>6</v>
      </c>
      <c r="J2036" s="342"/>
      <c r="K2036" s="342"/>
      <c r="L2036" s="593">
        <f t="shared" si="504"/>
        <v>2.3499999046325684</v>
      </c>
      <c r="M2036" s="593"/>
      <c r="N2036" s="593"/>
      <c r="O2036" s="272">
        <f t="shared" si="505"/>
        <v>20145.462891144547</v>
      </c>
      <c r="P2036" s="272"/>
      <c r="Q2036" s="272"/>
      <c r="R2036" s="272"/>
      <c r="S2036" s="602">
        <f t="shared" si="506"/>
        <v>313.10000000000002</v>
      </c>
      <c r="T2036" s="602"/>
      <c r="U2036" s="602"/>
      <c r="V2036" s="272">
        <f t="shared" si="508"/>
        <v>423</v>
      </c>
      <c r="W2036" s="272"/>
      <c r="X2036" s="272"/>
      <c r="Y2036" s="272"/>
      <c r="Z2036" s="602">
        <f t="shared" si="507"/>
        <v>370</v>
      </c>
      <c r="AA2036" s="602"/>
      <c r="AB2036" s="603"/>
    </row>
    <row r="2037" spans="1:62" ht="15.75" customHeight="1">
      <c r="A2037" s="125" t="str">
        <f t="shared" si="502"/>
        <v/>
      </c>
      <c r="B2037" s="53"/>
      <c r="I2037" s="592">
        <f t="shared" si="503"/>
        <v>7</v>
      </c>
      <c r="J2037" s="342"/>
      <c r="K2037" s="342"/>
      <c r="L2037" s="593">
        <f t="shared" si="504"/>
        <v>8.6000003814697266</v>
      </c>
      <c r="M2037" s="593"/>
      <c r="N2037" s="593"/>
      <c r="O2037" s="272">
        <f t="shared" si="505"/>
        <v>132535.94007331939</v>
      </c>
      <c r="P2037" s="272"/>
      <c r="Q2037" s="272"/>
      <c r="R2037" s="272"/>
      <c r="S2037" s="602">
        <f t="shared" si="506"/>
        <v>345.2</v>
      </c>
      <c r="T2037" s="602"/>
      <c r="U2037" s="602"/>
      <c r="V2037" s="272">
        <f t="shared" si="508"/>
        <v>426</v>
      </c>
      <c r="W2037" s="272"/>
      <c r="X2037" s="272"/>
      <c r="Y2037" s="272"/>
      <c r="Z2037" s="602">
        <f t="shared" si="507"/>
        <v>408</v>
      </c>
      <c r="AA2037" s="602"/>
      <c r="AB2037" s="603"/>
    </row>
    <row r="2038" spans="1:62" ht="15.75" customHeight="1">
      <c r="A2038" s="125" t="str">
        <f t="shared" si="502"/>
        <v/>
      </c>
      <c r="B2038" s="53"/>
      <c r="I2038" s="592">
        <f t="shared" si="503"/>
        <v>8</v>
      </c>
      <c r="J2038" s="342"/>
      <c r="K2038" s="342"/>
      <c r="L2038" s="593">
        <f t="shared" si="504"/>
        <v>2.2000000476837158</v>
      </c>
      <c r="M2038" s="593"/>
      <c r="N2038" s="593"/>
      <c r="O2038" s="272">
        <f t="shared" si="505"/>
        <v>62981.078722841376</v>
      </c>
      <c r="P2038" s="272"/>
      <c r="Q2038" s="272"/>
      <c r="R2038" s="272"/>
      <c r="S2038" s="602">
        <f t="shared" si="506"/>
        <v>307.39999999999998</v>
      </c>
      <c r="T2038" s="602"/>
      <c r="U2038" s="602"/>
      <c r="V2038" s="272">
        <f t="shared" si="508"/>
        <v>385</v>
      </c>
      <c r="W2038" s="272"/>
      <c r="X2038" s="272"/>
      <c r="Y2038" s="272"/>
      <c r="Z2038" s="602">
        <f t="shared" si="507"/>
        <v>363.3</v>
      </c>
      <c r="AA2038" s="602"/>
      <c r="AB2038" s="603"/>
    </row>
    <row r="2039" spans="1:62" ht="15.75" customHeight="1">
      <c r="A2039" s="125" t="str">
        <f t="shared" si="502"/>
        <v/>
      </c>
      <c r="B2039" s="53"/>
      <c r="I2039" s="592">
        <f t="shared" si="503"/>
        <v>9</v>
      </c>
      <c r="J2039" s="342"/>
      <c r="K2039" s="342"/>
      <c r="L2039" s="593">
        <f t="shared" si="504"/>
        <v>1.5</v>
      </c>
      <c r="M2039" s="593"/>
      <c r="N2039" s="593"/>
      <c r="O2039" s="272">
        <f t="shared" si="505"/>
        <v>102635.83199277853</v>
      </c>
      <c r="P2039" s="272"/>
      <c r="Q2039" s="272"/>
      <c r="R2039" s="272"/>
      <c r="S2039" s="602">
        <f t="shared" si="506"/>
        <v>762</v>
      </c>
      <c r="T2039" s="602"/>
      <c r="U2039" s="602"/>
      <c r="V2039" s="272">
        <f t="shared" si="508"/>
        <v>971</v>
      </c>
      <c r="W2039" s="272"/>
      <c r="X2039" s="272"/>
      <c r="Y2039" s="272"/>
      <c r="Z2039" s="602">
        <f t="shared" si="507"/>
        <v>900.5</v>
      </c>
      <c r="AA2039" s="602"/>
      <c r="AB2039" s="603"/>
    </row>
    <row r="2040" spans="1:62" ht="15.75" customHeight="1">
      <c r="A2040" s="125" t="str">
        <f t="shared" si="502"/>
        <v/>
      </c>
      <c r="B2040" s="53"/>
      <c r="I2040" s="592">
        <f t="shared" si="503"/>
        <v>10</v>
      </c>
      <c r="J2040" s="342"/>
      <c r="K2040" s="342"/>
      <c r="L2040" s="593">
        <f t="shared" si="504"/>
        <v>3.8499999046325684</v>
      </c>
      <c r="M2040" s="593"/>
      <c r="N2040" s="593"/>
      <c r="O2040" s="272">
        <f t="shared" si="505"/>
        <v>73796.011432824234</v>
      </c>
      <c r="P2040" s="272"/>
      <c r="Q2040" s="272"/>
      <c r="R2040" s="272"/>
      <c r="S2040" s="602">
        <f t="shared" si="506"/>
        <v>311.5</v>
      </c>
      <c r="T2040" s="602"/>
      <c r="U2040" s="602"/>
      <c r="V2040" s="272">
        <f t="shared" si="508"/>
        <v>389</v>
      </c>
      <c r="W2040" s="272"/>
      <c r="X2040" s="272"/>
      <c r="Y2040" s="272"/>
      <c r="Z2040" s="602">
        <f t="shared" si="507"/>
        <v>368.2</v>
      </c>
      <c r="AA2040" s="602"/>
      <c r="AB2040" s="603"/>
    </row>
    <row r="2041" spans="1:62" ht="15.75" customHeight="1">
      <c r="A2041" s="125" t="str">
        <f t="shared" si="502"/>
        <v/>
      </c>
      <c r="B2041" s="53"/>
      <c r="I2041" s="592">
        <f t="shared" si="503"/>
        <v>11</v>
      </c>
      <c r="J2041" s="342"/>
      <c r="K2041" s="342"/>
      <c r="L2041" s="593">
        <f t="shared" si="504"/>
        <v>2.4000000953674316</v>
      </c>
      <c r="M2041" s="593"/>
      <c r="N2041" s="593"/>
      <c r="O2041" s="272">
        <f t="shared" si="505"/>
        <v>102635.83199277853</v>
      </c>
      <c r="P2041" s="272"/>
      <c r="Q2041" s="272"/>
      <c r="R2041" s="272"/>
      <c r="S2041" s="602">
        <f t="shared" si="506"/>
        <v>1016</v>
      </c>
      <c r="T2041" s="602"/>
      <c r="U2041" s="602"/>
      <c r="V2041" s="272">
        <f t="shared" si="508"/>
        <v>1318</v>
      </c>
      <c r="W2041" s="272"/>
      <c r="X2041" s="272"/>
      <c r="Y2041" s="272"/>
      <c r="Z2041" s="602">
        <f t="shared" si="507"/>
        <v>1200.7</v>
      </c>
      <c r="AA2041" s="602"/>
      <c r="AB2041" s="603"/>
    </row>
    <row r="2042" spans="1:62" ht="15.75" customHeight="1">
      <c r="A2042" s="125" t="str">
        <f t="shared" si="502"/>
        <v/>
      </c>
      <c r="B2042" s="53"/>
      <c r="I2042" s="592">
        <f t="shared" si="503"/>
        <v>12</v>
      </c>
      <c r="J2042" s="342"/>
      <c r="K2042" s="342"/>
      <c r="L2042" s="593">
        <f t="shared" si="504"/>
        <v>0.76999998092651367</v>
      </c>
      <c r="M2042" s="593"/>
      <c r="N2042" s="593"/>
      <c r="O2042" s="272">
        <f t="shared" si="505"/>
        <v>69554.861350478022</v>
      </c>
      <c r="P2042" s="272"/>
      <c r="Q2042" s="272"/>
      <c r="R2042" s="272"/>
      <c r="S2042" s="602">
        <f t="shared" si="506"/>
        <v>311.5</v>
      </c>
      <c r="T2042" s="602"/>
      <c r="U2042" s="602"/>
      <c r="V2042" s="272">
        <f t="shared" si="508"/>
        <v>390</v>
      </c>
      <c r="W2042" s="272"/>
      <c r="X2042" s="272"/>
      <c r="Y2042" s="272"/>
      <c r="Z2042" s="602">
        <f t="shared" si="507"/>
        <v>368.2</v>
      </c>
      <c r="AA2042" s="602"/>
      <c r="AB2042" s="603"/>
    </row>
    <row r="2043" spans="1:62" ht="15.75" customHeight="1">
      <c r="A2043" s="125" t="str">
        <f t="shared" si="502"/>
        <v/>
      </c>
      <c r="B2043" s="53"/>
      <c r="I2043" s="592">
        <f t="shared" si="503"/>
        <v>12</v>
      </c>
      <c r="J2043" s="342"/>
      <c r="K2043" s="342"/>
      <c r="L2043" s="593">
        <f t="shared" si="504"/>
        <v>1.5</v>
      </c>
      <c r="M2043" s="593"/>
      <c r="N2043" s="593"/>
      <c r="O2043" s="272">
        <f t="shared" si="505"/>
        <v>0</v>
      </c>
      <c r="P2043" s="272"/>
      <c r="Q2043" s="272"/>
      <c r="R2043" s="272"/>
      <c r="S2043" s="602">
        <f t="shared" si="506"/>
        <v>0</v>
      </c>
      <c r="T2043" s="602"/>
      <c r="U2043" s="602"/>
      <c r="V2043" s="272">
        <f t="shared" si="508"/>
        <v>0</v>
      </c>
      <c r="W2043" s="272"/>
      <c r="X2043" s="272"/>
      <c r="Y2043" s="272"/>
      <c r="Z2043" s="602">
        <f t="shared" si="507"/>
        <v>0</v>
      </c>
      <c r="AA2043" s="602"/>
      <c r="AB2043" s="603"/>
    </row>
    <row r="2044" spans="1:62" ht="15.75" hidden="1" customHeight="1">
      <c r="A2044" s="125" t="str">
        <f t="shared" si="502"/>
        <v>×</v>
      </c>
      <c r="B2044" s="53"/>
      <c r="I2044" s="592" t="str">
        <f t="shared" si="503"/>
        <v/>
      </c>
      <c r="J2044" s="342"/>
      <c r="K2044" s="342"/>
      <c r="L2044" s="593" t="str">
        <f t="shared" si="504"/>
        <v/>
      </c>
      <c r="M2044" s="593"/>
      <c r="N2044" s="593"/>
      <c r="O2044" s="272" t="str">
        <f t="shared" si="505"/>
        <v/>
      </c>
      <c r="P2044" s="272"/>
      <c r="Q2044" s="272"/>
      <c r="R2044" s="272"/>
      <c r="S2044" s="602" t="str">
        <f t="shared" si="506"/>
        <v/>
      </c>
      <c r="T2044" s="602"/>
      <c r="U2044" s="602"/>
      <c r="V2044" s="272" t="str">
        <f t="shared" si="508"/>
        <v/>
      </c>
      <c r="W2044" s="272"/>
      <c r="X2044" s="272"/>
      <c r="Y2044" s="272"/>
      <c r="Z2044" s="602" t="str">
        <f t="shared" si="507"/>
        <v/>
      </c>
      <c r="AA2044" s="602"/>
      <c r="AB2044" s="603"/>
    </row>
    <row r="2045" spans="1:62" ht="15.75" hidden="1" customHeight="1">
      <c r="A2045" s="125" t="str">
        <f t="shared" si="502"/>
        <v>×</v>
      </c>
      <c r="B2045" s="53"/>
      <c r="I2045" s="592" t="str">
        <f t="shared" si="503"/>
        <v/>
      </c>
      <c r="J2045" s="342"/>
      <c r="K2045" s="342"/>
      <c r="L2045" s="593" t="str">
        <f t="shared" si="504"/>
        <v/>
      </c>
      <c r="M2045" s="593"/>
      <c r="N2045" s="593"/>
      <c r="O2045" s="272" t="str">
        <f t="shared" si="505"/>
        <v/>
      </c>
      <c r="P2045" s="272"/>
      <c r="Q2045" s="272"/>
      <c r="R2045" s="272"/>
      <c r="S2045" s="602" t="str">
        <f t="shared" si="506"/>
        <v/>
      </c>
      <c r="T2045" s="602"/>
      <c r="U2045" s="602"/>
      <c r="V2045" s="272" t="str">
        <f t="shared" si="508"/>
        <v/>
      </c>
      <c r="W2045" s="272"/>
      <c r="X2045" s="272"/>
      <c r="Y2045" s="272"/>
      <c r="Z2045" s="602" t="str">
        <f t="shared" si="507"/>
        <v/>
      </c>
      <c r="AA2045" s="602"/>
      <c r="AB2045" s="603"/>
    </row>
    <row r="2046" spans="1:62" ht="15.75" hidden="1" customHeight="1">
      <c r="A2046" s="125" t="str">
        <f t="shared" si="502"/>
        <v>×</v>
      </c>
      <c r="B2046" s="53"/>
      <c r="I2046" s="604" t="str">
        <f t="shared" si="503"/>
        <v/>
      </c>
      <c r="J2046" s="388"/>
      <c r="K2046" s="388"/>
      <c r="L2046" s="605" t="str">
        <f t="shared" si="504"/>
        <v/>
      </c>
      <c r="M2046" s="605"/>
      <c r="N2046" s="605"/>
      <c r="O2046" s="274" t="str">
        <f t="shared" si="505"/>
        <v/>
      </c>
      <c r="P2046" s="274"/>
      <c r="Q2046" s="274"/>
      <c r="R2046" s="274"/>
      <c r="S2046" s="607" t="str">
        <f t="shared" si="506"/>
        <v/>
      </c>
      <c r="T2046" s="607"/>
      <c r="U2046" s="607"/>
      <c r="V2046" s="274" t="str">
        <f t="shared" si="508"/>
        <v/>
      </c>
      <c r="W2046" s="274"/>
      <c r="X2046" s="274"/>
      <c r="Y2046" s="274"/>
      <c r="Z2046" s="607" t="str">
        <f t="shared" si="507"/>
        <v/>
      </c>
      <c r="AA2046" s="607"/>
      <c r="AB2046" s="608"/>
    </row>
    <row r="2047" spans="1:62" ht="15.75" customHeight="1">
      <c r="A2047" s="116" t="str">
        <f t="shared" ref="A2047:A2053" si="509">IF(液状化L2の有無="","","×")</f>
        <v/>
      </c>
      <c r="U2047" s="178" t="s">
        <v>124</v>
      </c>
      <c r="V2047" s="262" t="s">
        <v>568</v>
      </c>
      <c r="W2047" s="262"/>
      <c r="X2047" s="165" t="s">
        <v>26</v>
      </c>
      <c r="Y2047" s="325">
        <f>杭先端径*0.1</f>
        <v>0.15000000000000002</v>
      </c>
      <c r="Z2047" s="325"/>
      <c r="AA2047" s="325"/>
      <c r="AB2047" s="160" t="s">
        <v>427</v>
      </c>
      <c r="AC2047" s="165" t="s">
        <v>154</v>
      </c>
    </row>
    <row r="2048" spans="1:62" ht="15.75" customHeight="1">
      <c r="A2048" s="116" t="str">
        <f t="shared" si="509"/>
        <v/>
      </c>
      <c r="B2048" s="165" t="s">
        <v>588</v>
      </c>
    </row>
    <row r="2049" spans="1:62" ht="15.75" customHeight="1">
      <c r="A2049" s="116" t="str">
        <f t="shared" si="509"/>
        <v/>
      </c>
    </row>
    <row r="2050" spans="1:62" s="23" customFormat="1" ht="15.75" customHeight="1">
      <c r="A2050" s="116" t="str">
        <f t="shared" si="509"/>
        <v/>
      </c>
      <c r="B2050" s="165"/>
      <c r="I2050" s="456" t="s">
        <v>429</v>
      </c>
      <c r="J2050" s="302"/>
      <c r="K2050" s="302"/>
      <c r="L2050" s="302"/>
      <c r="M2050" s="302"/>
      <c r="N2050" s="302"/>
      <c r="O2050" s="302"/>
      <c r="P2050" s="302"/>
      <c r="Q2050" s="302"/>
      <c r="R2050" s="302"/>
      <c r="S2050" s="302"/>
      <c r="T2050" s="302"/>
      <c r="U2050" s="302"/>
      <c r="V2050" s="302"/>
      <c r="W2050" s="302"/>
      <c r="X2050" s="302"/>
      <c r="Y2050" s="302"/>
      <c r="Z2050" s="302"/>
      <c r="AA2050" s="302"/>
      <c r="AB2050" s="595"/>
    </row>
    <row r="2051" spans="1:62" s="54" customFormat="1" ht="15.75" customHeight="1">
      <c r="A2051" s="116" t="str">
        <f t="shared" si="509"/>
        <v/>
      </c>
      <c r="B2051" s="165"/>
      <c r="I2051" s="403" t="s">
        <v>77</v>
      </c>
      <c r="J2051" s="355"/>
      <c r="K2051" s="355"/>
      <c r="L2051" s="588" t="s">
        <v>186</v>
      </c>
      <c r="M2051" s="589"/>
      <c r="N2051" s="589"/>
      <c r="O2051" s="230" t="s">
        <v>561</v>
      </c>
      <c r="P2051" s="230"/>
      <c r="Q2051" s="230"/>
      <c r="R2051" s="230"/>
      <c r="S2051" s="230"/>
      <c r="T2051" s="230"/>
      <c r="U2051" s="230"/>
      <c r="V2051" s="230" t="s">
        <v>562</v>
      </c>
      <c r="W2051" s="230"/>
      <c r="X2051" s="230"/>
      <c r="Y2051" s="230"/>
      <c r="Z2051" s="230"/>
      <c r="AA2051" s="230"/>
      <c r="AB2051" s="386"/>
    </row>
    <row r="2052" spans="1:62" s="54" customFormat="1" ht="15.75" customHeight="1">
      <c r="A2052" s="116" t="str">
        <f t="shared" si="509"/>
        <v/>
      </c>
      <c r="B2052" s="165"/>
      <c r="I2052" s="403"/>
      <c r="J2052" s="355"/>
      <c r="K2052" s="355"/>
      <c r="L2052" s="588"/>
      <c r="M2052" s="589"/>
      <c r="N2052" s="589"/>
      <c r="O2052" s="355" t="s">
        <v>560</v>
      </c>
      <c r="P2052" s="355"/>
      <c r="Q2052" s="355"/>
      <c r="R2052" s="355"/>
      <c r="S2052" s="475" t="s">
        <v>525</v>
      </c>
      <c r="T2052" s="475"/>
      <c r="U2052" s="475"/>
      <c r="V2052" s="355" t="s">
        <v>560</v>
      </c>
      <c r="W2052" s="355"/>
      <c r="X2052" s="355"/>
      <c r="Y2052" s="355"/>
      <c r="Z2052" s="475" t="s">
        <v>526</v>
      </c>
      <c r="AA2052" s="475"/>
      <c r="AB2052" s="481"/>
    </row>
    <row r="2053" spans="1:62" s="54" customFormat="1" ht="15.75" customHeight="1">
      <c r="A2053" s="116" t="str">
        <f t="shared" si="509"/>
        <v/>
      </c>
      <c r="B2053" s="165"/>
      <c r="I2053" s="300"/>
      <c r="J2053" s="246"/>
      <c r="K2053" s="246"/>
      <c r="L2053" s="303"/>
      <c r="M2053" s="303"/>
      <c r="N2053" s="303"/>
      <c r="O2053" s="246"/>
      <c r="P2053" s="246"/>
      <c r="Q2053" s="246"/>
      <c r="R2053" s="246"/>
      <c r="S2053" s="477"/>
      <c r="T2053" s="477"/>
      <c r="U2053" s="477"/>
      <c r="V2053" s="246"/>
      <c r="W2053" s="246"/>
      <c r="X2053" s="246"/>
      <c r="Y2053" s="246"/>
      <c r="Z2053" s="477"/>
      <c r="AA2053" s="477"/>
      <c r="AB2053" s="482"/>
    </row>
    <row r="2054" spans="1:62" s="54" customFormat="1" ht="15.75" customHeight="1">
      <c r="A2054" s="125" t="str">
        <f t="shared" ref="A2054:A2069" si="510">IF(液状化L2の有無="",IF(I2054="","×",""),"×")</f>
        <v/>
      </c>
      <c r="B2054" s="53"/>
      <c r="I2054" s="587">
        <f t="shared" ref="I2054:I2069" si="511">IF(U767="","",U767)</f>
        <v>2</v>
      </c>
      <c r="J2054" s="374"/>
      <c r="K2054" s="374"/>
      <c r="L2054" s="590">
        <f t="shared" ref="L2054:L2069" si="512">IF(AB767="","",AB767)</f>
        <v>0.33000001311302185</v>
      </c>
      <c r="M2054" s="590"/>
      <c r="N2054" s="590"/>
      <c r="O2054" s="413">
        <f t="shared" ref="O2054:O2069" si="513">AE767</f>
        <v>0</v>
      </c>
      <c r="P2054" s="413"/>
      <c r="Q2054" s="413"/>
      <c r="R2054" s="413"/>
      <c r="S2054" s="609">
        <f>AD1701</f>
        <v>0</v>
      </c>
      <c r="T2054" s="609"/>
      <c r="U2054" s="609"/>
      <c r="V2054" s="413">
        <f t="shared" ref="V2054:V2069" si="514">IF(O2054="","",IF(O2054=0,0,ROUND((Z2054-S2054)/(Y$2070-(S2054/O2054)),0)))</f>
        <v>0</v>
      </c>
      <c r="W2054" s="413"/>
      <c r="X2054" s="413"/>
      <c r="Y2054" s="413"/>
      <c r="Z2054" s="609">
        <f>AG1701</f>
        <v>0</v>
      </c>
      <c r="AA2054" s="609"/>
      <c r="AB2054" s="610"/>
      <c r="AD2054" s="165"/>
      <c r="AE2054" s="165"/>
      <c r="AF2054" s="165"/>
      <c r="AG2054" s="165"/>
      <c r="AH2054" s="165"/>
      <c r="AI2054" s="165"/>
    </row>
    <row r="2055" spans="1:62" s="54" customFormat="1" ht="15.75" customHeight="1">
      <c r="A2055" s="125" t="str">
        <f t="shared" si="510"/>
        <v/>
      </c>
      <c r="B2055" s="53"/>
      <c r="F2055" s="53"/>
      <c r="G2055" s="53"/>
      <c r="H2055" s="55"/>
      <c r="I2055" s="592">
        <f t="shared" si="511"/>
        <v>3</v>
      </c>
      <c r="J2055" s="342"/>
      <c r="K2055" s="342"/>
      <c r="L2055" s="593">
        <f t="shared" si="512"/>
        <v>1.5</v>
      </c>
      <c r="M2055" s="593"/>
      <c r="N2055" s="593"/>
      <c r="O2055" s="272">
        <f t="shared" si="513"/>
        <v>0</v>
      </c>
      <c r="P2055" s="272"/>
      <c r="Q2055" s="272"/>
      <c r="R2055" s="272"/>
      <c r="S2055" s="602">
        <f t="shared" ref="S2055:S2069" si="515">AD1702</f>
        <v>0</v>
      </c>
      <c r="T2055" s="602"/>
      <c r="U2055" s="602"/>
      <c r="V2055" s="272">
        <f t="shared" si="514"/>
        <v>0</v>
      </c>
      <c r="W2055" s="272"/>
      <c r="X2055" s="272"/>
      <c r="Y2055" s="272"/>
      <c r="Z2055" s="602">
        <f t="shared" ref="Z2055:Z2069" si="516">AG1702</f>
        <v>0</v>
      </c>
      <c r="AA2055" s="602"/>
      <c r="AB2055" s="603"/>
      <c r="AD2055" s="165"/>
      <c r="AE2055" s="165"/>
      <c r="AF2055" s="165"/>
      <c r="AG2055" s="165"/>
      <c r="AH2055" s="165"/>
      <c r="AI2055" s="165"/>
    </row>
    <row r="2056" spans="1:62" ht="15.75" customHeight="1">
      <c r="A2056" s="125" t="str">
        <f t="shared" si="510"/>
        <v/>
      </c>
      <c r="B2056" s="53"/>
      <c r="I2056" s="592">
        <f t="shared" si="511"/>
        <v>4</v>
      </c>
      <c r="J2056" s="342"/>
      <c r="K2056" s="342"/>
      <c r="L2056" s="593">
        <f t="shared" si="512"/>
        <v>5.2000002861022949</v>
      </c>
      <c r="M2056" s="593"/>
      <c r="N2056" s="593"/>
      <c r="O2056" s="272">
        <f t="shared" si="513"/>
        <v>0</v>
      </c>
      <c r="P2056" s="272"/>
      <c r="Q2056" s="272"/>
      <c r="R2056" s="272"/>
      <c r="S2056" s="602">
        <f t="shared" si="515"/>
        <v>0</v>
      </c>
      <c r="T2056" s="602"/>
      <c r="U2056" s="602"/>
      <c r="V2056" s="272">
        <f t="shared" si="514"/>
        <v>0</v>
      </c>
      <c r="W2056" s="272"/>
      <c r="X2056" s="272"/>
      <c r="Y2056" s="272"/>
      <c r="Z2056" s="602">
        <f t="shared" si="516"/>
        <v>0</v>
      </c>
      <c r="AA2056" s="602"/>
      <c r="AB2056" s="603"/>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customHeight="1">
      <c r="A2057" s="125" t="str">
        <f t="shared" si="510"/>
        <v/>
      </c>
      <c r="B2057" s="53"/>
      <c r="I2057" s="592">
        <f t="shared" si="511"/>
        <v>4</v>
      </c>
      <c r="J2057" s="342"/>
      <c r="K2057" s="342"/>
      <c r="L2057" s="593">
        <f t="shared" si="512"/>
        <v>1.3499999046325684</v>
      </c>
      <c r="M2057" s="593"/>
      <c r="N2057" s="593"/>
      <c r="O2057" s="272">
        <f t="shared" si="513"/>
        <v>20145.462891144547</v>
      </c>
      <c r="P2057" s="272"/>
      <c r="Q2057" s="272"/>
      <c r="R2057" s="272"/>
      <c r="S2057" s="602">
        <f t="shared" si="515"/>
        <v>117.7</v>
      </c>
      <c r="T2057" s="602"/>
      <c r="U2057" s="602"/>
      <c r="V2057" s="272">
        <f t="shared" si="514"/>
        <v>148</v>
      </c>
      <c r="W2057" s="272"/>
      <c r="X2057" s="272"/>
      <c r="Y2057" s="272"/>
      <c r="Z2057" s="602">
        <f t="shared" si="516"/>
        <v>139.1</v>
      </c>
      <c r="AA2057" s="602"/>
      <c r="AB2057" s="603"/>
    </row>
    <row r="2058" spans="1:62" ht="15.75" customHeight="1">
      <c r="A2058" s="125" t="str">
        <f t="shared" si="510"/>
        <v/>
      </c>
      <c r="B2058" s="53"/>
      <c r="I2058" s="592">
        <f t="shared" si="511"/>
        <v>5</v>
      </c>
      <c r="J2058" s="342"/>
      <c r="K2058" s="342"/>
      <c r="L2058" s="593">
        <f t="shared" si="512"/>
        <v>3.4500000476837158</v>
      </c>
      <c r="M2058" s="593"/>
      <c r="N2058" s="593"/>
      <c r="O2058" s="272">
        <f t="shared" si="513"/>
        <v>20145.462891144547</v>
      </c>
      <c r="P2058" s="272"/>
      <c r="Q2058" s="272"/>
      <c r="R2058" s="272"/>
      <c r="S2058" s="602">
        <f t="shared" si="515"/>
        <v>192.8</v>
      </c>
      <c r="T2058" s="602"/>
      <c r="U2058" s="602"/>
      <c r="V2058" s="272">
        <f t="shared" si="514"/>
        <v>250</v>
      </c>
      <c r="W2058" s="272"/>
      <c r="X2058" s="272"/>
      <c r="Y2058" s="272"/>
      <c r="Z2058" s="602">
        <f t="shared" si="516"/>
        <v>227.9</v>
      </c>
      <c r="AA2058" s="602"/>
      <c r="AB2058" s="603"/>
    </row>
    <row r="2059" spans="1:62" ht="15.75" customHeight="1">
      <c r="A2059" s="125" t="str">
        <f t="shared" si="510"/>
        <v/>
      </c>
      <c r="B2059" s="53"/>
      <c r="I2059" s="592">
        <f t="shared" si="511"/>
        <v>6</v>
      </c>
      <c r="J2059" s="342"/>
      <c r="K2059" s="342"/>
      <c r="L2059" s="593">
        <f t="shared" si="512"/>
        <v>2.3499999046325684</v>
      </c>
      <c r="M2059" s="593"/>
      <c r="N2059" s="593"/>
      <c r="O2059" s="272">
        <f t="shared" si="513"/>
        <v>20145.462891144547</v>
      </c>
      <c r="P2059" s="272"/>
      <c r="Q2059" s="272"/>
      <c r="R2059" s="272"/>
      <c r="S2059" s="602">
        <f t="shared" si="515"/>
        <v>313.10000000000002</v>
      </c>
      <c r="T2059" s="602"/>
      <c r="U2059" s="602"/>
      <c r="V2059" s="272">
        <f t="shared" si="514"/>
        <v>423</v>
      </c>
      <c r="W2059" s="272"/>
      <c r="X2059" s="272"/>
      <c r="Y2059" s="272"/>
      <c r="Z2059" s="602">
        <f t="shared" si="516"/>
        <v>370</v>
      </c>
      <c r="AA2059" s="602"/>
      <c r="AB2059" s="603"/>
    </row>
    <row r="2060" spans="1:62" ht="15.75" customHeight="1">
      <c r="A2060" s="125" t="str">
        <f t="shared" si="510"/>
        <v/>
      </c>
      <c r="B2060" s="53"/>
      <c r="I2060" s="592">
        <f t="shared" si="511"/>
        <v>7</v>
      </c>
      <c r="J2060" s="342"/>
      <c r="K2060" s="342"/>
      <c r="L2060" s="593">
        <f t="shared" si="512"/>
        <v>8.6000003814697266</v>
      </c>
      <c r="M2060" s="593"/>
      <c r="N2060" s="593"/>
      <c r="O2060" s="272">
        <f t="shared" si="513"/>
        <v>132535.94007331939</v>
      </c>
      <c r="P2060" s="272"/>
      <c r="Q2060" s="272"/>
      <c r="R2060" s="272"/>
      <c r="S2060" s="602">
        <f t="shared" si="515"/>
        <v>345.2</v>
      </c>
      <c r="T2060" s="602"/>
      <c r="U2060" s="602"/>
      <c r="V2060" s="272">
        <f t="shared" si="514"/>
        <v>426</v>
      </c>
      <c r="W2060" s="272"/>
      <c r="X2060" s="272"/>
      <c r="Y2060" s="272"/>
      <c r="Z2060" s="602">
        <f t="shared" si="516"/>
        <v>408</v>
      </c>
      <c r="AA2060" s="602"/>
      <c r="AB2060" s="603"/>
    </row>
    <row r="2061" spans="1:62" ht="15.75" customHeight="1">
      <c r="A2061" s="125" t="str">
        <f t="shared" si="510"/>
        <v/>
      </c>
      <c r="B2061" s="53"/>
      <c r="I2061" s="592">
        <f t="shared" si="511"/>
        <v>8</v>
      </c>
      <c r="J2061" s="342"/>
      <c r="K2061" s="342"/>
      <c r="L2061" s="593">
        <f t="shared" si="512"/>
        <v>2.2000000476837158</v>
      </c>
      <c r="M2061" s="593"/>
      <c r="N2061" s="593"/>
      <c r="O2061" s="272">
        <f t="shared" si="513"/>
        <v>62981.078722841376</v>
      </c>
      <c r="P2061" s="272"/>
      <c r="Q2061" s="272"/>
      <c r="R2061" s="272"/>
      <c r="S2061" s="602">
        <f t="shared" si="515"/>
        <v>307.39999999999998</v>
      </c>
      <c r="T2061" s="602"/>
      <c r="U2061" s="602"/>
      <c r="V2061" s="272">
        <f t="shared" si="514"/>
        <v>385</v>
      </c>
      <c r="W2061" s="272"/>
      <c r="X2061" s="272"/>
      <c r="Y2061" s="272"/>
      <c r="Z2061" s="602">
        <f t="shared" si="516"/>
        <v>363.3</v>
      </c>
      <c r="AA2061" s="602"/>
      <c r="AB2061" s="603"/>
    </row>
    <row r="2062" spans="1:62" ht="15.75" customHeight="1">
      <c r="A2062" s="125" t="str">
        <f t="shared" si="510"/>
        <v/>
      </c>
      <c r="B2062" s="53"/>
      <c r="I2062" s="592">
        <f t="shared" si="511"/>
        <v>9</v>
      </c>
      <c r="J2062" s="342"/>
      <c r="K2062" s="342"/>
      <c r="L2062" s="593">
        <f t="shared" si="512"/>
        <v>1.5</v>
      </c>
      <c r="M2062" s="593"/>
      <c r="N2062" s="593"/>
      <c r="O2062" s="272">
        <f t="shared" si="513"/>
        <v>102635.83199277853</v>
      </c>
      <c r="P2062" s="272"/>
      <c r="Q2062" s="272"/>
      <c r="R2062" s="272"/>
      <c r="S2062" s="602">
        <f t="shared" si="515"/>
        <v>762</v>
      </c>
      <c r="T2062" s="602"/>
      <c r="U2062" s="602"/>
      <c r="V2062" s="272">
        <f t="shared" si="514"/>
        <v>971</v>
      </c>
      <c r="W2062" s="272"/>
      <c r="X2062" s="272"/>
      <c r="Y2062" s="272"/>
      <c r="Z2062" s="602">
        <f t="shared" si="516"/>
        <v>900.5</v>
      </c>
      <c r="AA2062" s="602"/>
      <c r="AB2062" s="603"/>
    </row>
    <row r="2063" spans="1:62" ht="15.75" customHeight="1">
      <c r="A2063" s="125" t="str">
        <f t="shared" si="510"/>
        <v/>
      </c>
      <c r="B2063" s="53"/>
      <c r="I2063" s="592">
        <f t="shared" si="511"/>
        <v>10</v>
      </c>
      <c r="J2063" s="342"/>
      <c r="K2063" s="342"/>
      <c r="L2063" s="593">
        <f t="shared" si="512"/>
        <v>3.8499999046325684</v>
      </c>
      <c r="M2063" s="593"/>
      <c r="N2063" s="593"/>
      <c r="O2063" s="272">
        <f t="shared" si="513"/>
        <v>73796.011432824234</v>
      </c>
      <c r="P2063" s="272"/>
      <c r="Q2063" s="272"/>
      <c r="R2063" s="272"/>
      <c r="S2063" s="602">
        <f t="shared" si="515"/>
        <v>311.5</v>
      </c>
      <c r="T2063" s="602"/>
      <c r="U2063" s="602"/>
      <c r="V2063" s="272">
        <f t="shared" si="514"/>
        <v>389</v>
      </c>
      <c r="W2063" s="272"/>
      <c r="X2063" s="272"/>
      <c r="Y2063" s="272"/>
      <c r="Z2063" s="602">
        <f t="shared" si="516"/>
        <v>368.2</v>
      </c>
      <c r="AA2063" s="602"/>
      <c r="AB2063" s="603"/>
    </row>
    <row r="2064" spans="1:62" ht="15.75" customHeight="1">
      <c r="A2064" s="125" t="str">
        <f t="shared" si="510"/>
        <v/>
      </c>
      <c r="B2064" s="53"/>
      <c r="I2064" s="592">
        <f t="shared" si="511"/>
        <v>11</v>
      </c>
      <c r="J2064" s="342"/>
      <c r="K2064" s="342"/>
      <c r="L2064" s="593">
        <f t="shared" si="512"/>
        <v>2.4000000953674316</v>
      </c>
      <c r="M2064" s="593"/>
      <c r="N2064" s="593"/>
      <c r="O2064" s="272">
        <f t="shared" si="513"/>
        <v>102635.83199277853</v>
      </c>
      <c r="P2064" s="272"/>
      <c r="Q2064" s="272"/>
      <c r="R2064" s="272"/>
      <c r="S2064" s="602">
        <f t="shared" si="515"/>
        <v>1016</v>
      </c>
      <c r="T2064" s="602"/>
      <c r="U2064" s="602"/>
      <c r="V2064" s="272">
        <f t="shared" si="514"/>
        <v>1318</v>
      </c>
      <c r="W2064" s="272"/>
      <c r="X2064" s="272"/>
      <c r="Y2064" s="272"/>
      <c r="Z2064" s="602">
        <f t="shared" si="516"/>
        <v>1200.7</v>
      </c>
      <c r="AA2064" s="602"/>
      <c r="AB2064" s="603"/>
    </row>
    <row r="2065" spans="1:62" ht="15.75" customHeight="1">
      <c r="A2065" s="125" t="str">
        <f t="shared" si="510"/>
        <v/>
      </c>
      <c r="B2065" s="53"/>
      <c r="I2065" s="592">
        <f t="shared" si="511"/>
        <v>12</v>
      </c>
      <c r="J2065" s="342"/>
      <c r="K2065" s="342"/>
      <c r="L2065" s="593">
        <f t="shared" si="512"/>
        <v>2.2699999809265137</v>
      </c>
      <c r="M2065" s="593"/>
      <c r="N2065" s="593"/>
      <c r="O2065" s="272">
        <f t="shared" si="513"/>
        <v>69554.861350478022</v>
      </c>
      <c r="P2065" s="272"/>
      <c r="Q2065" s="272"/>
      <c r="R2065" s="272"/>
      <c r="S2065" s="602">
        <f t="shared" si="515"/>
        <v>311.5</v>
      </c>
      <c r="T2065" s="602"/>
      <c r="U2065" s="602"/>
      <c r="V2065" s="272">
        <f t="shared" si="514"/>
        <v>390</v>
      </c>
      <c r="W2065" s="272"/>
      <c r="X2065" s="272"/>
      <c r="Y2065" s="272"/>
      <c r="Z2065" s="602">
        <f t="shared" si="516"/>
        <v>368.2</v>
      </c>
      <c r="AA2065" s="602"/>
      <c r="AB2065" s="603"/>
    </row>
    <row r="2066" spans="1:62" ht="15.75" hidden="1" customHeight="1">
      <c r="A2066" s="125" t="str">
        <f t="shared" si="510"/>
        <v>×</v>
      </c>
      <c r="B2066" s="53"/>
      <c r="I2066" s="592" t="str">
        <f t="shared" si="511"/>
        <v/>
      </c>
      <c r="J2066" s="342"/>
      <c r="K2066" s="342"/>
      <c r="L2066" s="593" t="str">
        <f t="shared" si="512"/>
        <v/>
      </c>
      <c r="M2066" s="593"/>
      <c r="N2066" s="593"/>
      <c r="O2066" s="272" t="str">
        <f t="shared" si="513"/>
        <v/>
      </c>
      <c r="P2066" s="272"/>
      <c r="Q2066" s="272"/>
      <c r="R2066" s="272"/>
      <c r="S2066" s="602" t="str">
        <f t="shared" si="515"/>
        <v/>
      </c>
      <c r="T2066" s="602"/>
      <c r="U2066" s="602"/>
      <c r="V2066" s="272" t="str">
        <f t="shared" si="514"/>
        <v/>
      </c>
      <c r="W2066" s="272"/>
      <c r="X2066" s="272"/>
      <c r="Y2066" s="272"/>
      <c r="Z2066" s="602" t="str">
        <f t="shared" si="516"/>
        <v/>
      </c>
      <c r="AA2066" s="602"/>
      <c r="AB2066" s="603"/>
    </row>
    <row r="2067" spans="1:62" ht="15.75" hidden="1" customHeight="1">
      <c r="A2067" s="125" t="str">
        <f t="shared" si="510"/>
        <v>×</v>
      </c>
      <c r="B2067" s="53"/>
      <c r="I2067" s="592" t="str">
        <f t="shared" si="511"/>
        <v/>
      </c>
      <c r="J2067" s="342"/>
      <c r="K2067" s="342"/>
      <c r="L2067" s="593" t="str">
        <f t="shared" si="512"/>
        <v/>
      </c>
      <c r="M2067" s="593"/>
      <c r="N2067" s="593"/>
      <c r="O2067" s="272" t="str">
        <f t="shared" si="513"/>
        <v/>
      </c>
      <c r="P2067" s="272"/>
      <c r="Q2067" s="272"/>
      <c r="R2067" s="272"/>
      <c r="S2067" s="602" t="str">
        <f t="shared" si="515"/>
        <v/>
      </c>
      <c r="T2067" s="602"/>
      <c r="U2067" s="602"/>
      <c r="V2067" s="272" t="str">
        <f t="shared" si="514"/>
        <v/>
      </c>
      <c r="W2067" s="272"/>
      <c r="X2067" s="272"/>
      <c r="Y2067" s="272"/>
      <c r="Z2067" s="602" t="str">
        <f t="shared" si="516"/>
        <v/>
      </c>
      <c r="AA2067" s="602"/>
      <c r="AB2067" s="603"/>
    </row>
    <row r="2068" spans="1:62" ht="15.75" hidden="1" customHeight="1">
      <c r="A2068" s="125" t="str">
        <f t="shared" si="510"/>
        <v>×</v>
      </c>
      <c r="B2068" s="53"/>
      <c r="I2068" s="592" t="str">
        <f t="shared" si="511"/>
        <v/>
      </c>
      <c r="J2068" s="342"/>
      <c r="K2068" s="342"/>
      <c r="L2068" s="593" t="str">
        <f t="shared" si="512"/>
        <v/>
      </c>
      <c r="M2068" s="593"/>
      <c r="N2068" s="593"/>
      <c r="O2068" s="272" t="str">
        <f t="shared" si="513"/>
        <v/>
      </c>
      <c r="P2068" s="272"/>
      <c r="Q2068" s="272"/>
      <c r="R2068" s="272"/>
      <c r="S2068" s="602" t="str">
        <f t="shared" si="515"/>
        <v/>
      </c>
      <c r="T2068" s="602"/>
      <c r="U2068" s="602"/>
      <c r="V2068" s="272" t="str">
        <f t="shared" si="514"/>
        <v/>
      </c>
      <c r="W2068" s="272"/>
      <c r="X2068" s="272"/>
      <c r="Y2068" s="272"/>
      <c r="Z2068" s="602" t="str">
        <f t="shared" si="516"/>
        <v/>
      </c>
      <c r="AA2068" s="602"/>
      <c r="AB2068" s="603"/>
    </row>
    <row r="2069" spans="1:62" ht="15.75" hidden="1" customHeight="1">
      <c r="A2069" s="125" t="str">
        <f t="shared" si="510"/>
        <v>×</v>
      </c>
      <c r="B2069" s="53"/>
      <c r="I2069" s="604" t="str">
        <f t="shared" si="511"/>
        <v/>
      </c>
      <c r="J2069" s="388"/>
      <c r="K2069" s="388"/>
      <c r="L2069" s="605" t="str">
        <f t="shared" si="512"/>
        <v/>
      </c>
      <c r="M2069" s="605"/>
      <c r="N2069" s="605"/>
      <c r="O2069" s="274" t="str">
        <f t="shared" si="513"/>
        <v/>
      </c>
      <c r="P2069" s="274"/>
      <c r="Q2069" s="274"/>
      <c r="R2069" s="274"/>
      <c r="S2069" s="607" t="str">
        <f t="shared" si="515"/>
        <v/>
      </c>
      <c r="T2069" s="607"/>
      <c r="U2069" s="607"/>
      <c r="V2069" s="274" t="str">
        <f t="shared" si="514"/>
        <v/>
      </c>
      <c r="W2069" s="274"/>
      <c r="X2069" s="274"/>
      <c r="Y2069" s="274"/>
      <c r="Z2069" s="607" t="str">
        <f t="shared" si="516"/>
        <v/>
      </c>
      <c r="AA2069" s="607"/>
      <c r="AB2069" s="608"/>
    </row>
    <row r="2070" spans="1:62" ht="15.75" customHeight="1">
      <c r="A2070" s="116" t="str">
        <f>IF(液状化L2の有無="","","×")</f>
        <v/>
      </c>
      <c r="U2070" s="178" t="s">
        <v>124</v>
      </c>
      <c r="V2070" s="262" t="s">
        <v>568</v>
      </c>
      <c r="W2070" s="262"/>
      <c r="X2070" s="165" t="s">
        <v>26</v>
      </c>
      <c r="Y2070" s="325">
        <f>杭先端径*0.1</f>
        <v>0.15000000000000002</v>
      </c>
      <c r="Z2070" s="325"/>
      <c r="AA2070" s="325"/>
      <c r="AB2070" s="160" t="s">
        <v>427</v>
      </c>
      <c r="AC2070" s="165" t="s">
        <v>154</v>
      </c>
    </row>
    <row r="2071" spans="1:62" ht="15.75" customHeight="1">
      <c r="B2071" s="165" t="s">
        <v>588</v>
      </c>
    </row>
    <row r="2072" spans="1:62" ht="15.75" customHeight="1">
      <c r="E2072" s="23"/>
      <c r="F2072" s="165"/>
      <c r="AN2072" s="24"/>
      <c r="BJ2072" s="165"/>
    </row>
    <row r="2073" spans="1:62" ht="15.75" customHeight="1">
      <c r="E2073" s="28" t="s">
        <v>575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96" t="s">
        <v>577</v>
      </c>
      <c r="F2074" s="258"/>
      <c r="G2074" s="259"/>
      <c r="H2074" s="613" t="s">
        <v>428</v>
      </c>
      <c r="I2074" s="302"/>
      <c r="J2074" s="302"/>
      <c r="K2074" s="302"/>
      <c r="L2074" s="302"/>
      <c r="M2074" s="302"/>
      <c r="N2074" s="302"/>
      <c r="O2074" s="302"/>
      <c r="P2074" s="302"/>
      <c r="Q2074" s="302"/>
      <c r="R2074" s="302"/>
      <c r="S2074" s="302"/>
      <c r="T2074" s="302"/>
      <c r="U2074" s="457"/>
      <c r="V2074" s="396" t="s">
        <v>429</v>
      </c>
      <c r="W2074" s="258"/>
      <c r="X2074" s="258"/>
      <c r="Y2074" s="258"/>
      <c r="Z2074" s="258"/>
      <c r="AA2074" s="258"/>
      <c r="AB2074" s="258"/>
      <c r="AC2074" s="258"/>
      <c r="AD2074" s="258"/>
      <c r="AE2074" s="258"/>
      <c r="AF2074" s="258"/>
      <c r="AG2074" s="258"/>
      <c r="AH2074" s="258"/>
      <c r="AI2074" s="259"/>
      <c r="AN2074" s="24"/>
      <c r="BJ2074" s="165"/>
    </row>
    <row r="2075" spans="1:62" ht="15.75" customHeight="1">
      <c r="E2075" s="446"/>
      <c r="F2075" s="230"/>
      <c r="G2075" s="386"/>
      <c r="H2075" s="468" t="s">
        <v>561</v>
      </c>
      <c r="I2075" s="230"/>
      <c r="J2075" s="230"/>
      <c r="K2075" s="230"/>
      <c r="L2075" s="230"/>
      <c r="M2075" s="230"/>
      <c r="N2075" s="230"/>
      <c r="O2075" s="230" t="s">
        <v>562</v>
      </c>
      <c r="P2075" s="230"/>
      <c r="Q2075" s="230"/>
      <c r="R2075" s="230"/>
      <c r="S2075" s="230"/>
      <c r="T2075" s="230"/>
      <c r="U2075" s="398"/>
      <c r="V2075" s="446" t="s">
        <v>561</v>
      </c>
      <c r="W2075" s="230"/>
      <c r="X2075" s="230"/>
      <c r="Y2075" s="230"/>
      <c r="Z2075" s="230"/>
      <c r="AA2075" s="230"/>
      <c r="AB2075" s="230"/>
      <c r="AC2075" s="230" t="s">
        <v>562</v>
      </c>
      <c r="AD2075" s="230"/>
      <c r="AE2075" s="230"/>
      <c r="AF2075" s="230"/>
      <c r="AG2075" s="230"/>
      <c r="AH2075" s="230"/>
      <c r="AI2075" s="386"/>
      <c r="AN2075" s="24"/>
      <c r="BJ2075" s="165"/>
    </row>
    <row r="2076" spans="1:62" ht="15.75" customHeight="1">
      <c r="E2076" s="446"/>
      <c r="F2076" s="230"/>
      <c r="G2076" s="386"/>
      <c r="H2076" s="401" t="s">
        <v>560</v>
      </c>
      <c r="I2076" s="355"/>
      <c r="J2076" s="355"/>
      <c r="K2076" s="355"/>
      <c r="L2076" s="475" t="s">
        <v>525</v>
      </c>
      <c r="M2076" s="475"/>
      <c r="N2076" s="475"/>
      <c r="O2076" s="355" t="s">
        <v>560</v>
      </c>
      <c r="P2076" s="355"/>
      <c r="Q2076" s="355"/>
      <c r="R2076" s="355"/>
      <c r="S2076" s="475" t="s">
        <v>526</v>
      </c>
      <c r="T2076" s="475"/>
      <c r="U2076" s="611"/>
      <c r="V2076" s="403" t="s">
        <v>560</v>
      </c>
      <c r="W2076" s="355"/>
      <c r="X2076" s="355"/>
      <c r="Y2076" s="355"/>
      <c r="Z2076" s="475" t="s">
        <v>525</v>
      </c>
      <c r="AA2076" s="475"/>
      <c r="AB2076" s="475"/>
      <c r="AC2076" s="355" t="s">
        <v>560</v>
      </c>
      <c r="AD2076" s="355"/>
      <c r="AE2076" s="355"/>
      <c r="AF2076" s="355"/>
      <c r="AG2076" s="475" t="s">
        <v>526</v>
      </c>
      <c r="AH2076" s="475"/>
      <c r="AI2076" s="481"/>
      <c r="AN2076" s="24"/>
      <c r="BJ2076" s="165"/>
    </row>
    <row r="2077" spans="1:62" ht="15.75" customHeight="1">
      <c r="E2077" s="316"/>
      <c r="F2077" s="260"/>
      <c r="G2077" s="261"/>
      <c r="H2077" s="417"/>
      <c r="I2077" s="246"/>
      <c r="J2077" s="246"/>
      <c r="K2077" s="246"/>
      <c r="L2077" s="477"/>
      <c r="M2077" s="477"/>
      <c r="N2077" s="477"/>
      <c r="O2077" s="246"/>
      <c r="P2077" s="246"/>
      <c r="Q2077" s="246"/>
      <c r="R2077" s="246"/>
      <c r="S2077" s="477"/>
      <c r="T2077" s="477"/>
      <c r="U2077" s="612"/>
      <c r="V2077" s="300"/>
      <c r="W2077" s="246"/>
      <c r="X2077" s="246"/>
      <c r="Y2077" s="246"/>
      <c r="Z2077" s="477"/>
      <c r="AA2077" s="477"/>
      <c r="AB2077" s="477"/>
      <c r="AC2077" s="246"/>
      <c r="AD2077" s="246"/>
      <c r="AE2077" s="246"/>
      <c r="AF2077" s="246"/>
      <c r="AG2077" s="477"/>
      <c r="AH2077" s="477"/>
      <c r="AI2077" s="482"/>
      <c r="AN2077" s="24"/>
      <c r="BJ2077" s="165"/>
    </row>
    <row r="2078" spans="1:62" ht="15.75" customHeight="1">
      <c r="E2078" s="317" t="s">
        <v>576</v>
      </c>
      <c r="F2078" s="298"/>
      <c r="G2078" s="318"/>
      <c r="H2078" s="621">
        <f>W236</f>
        <v>171042</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165"/>
    </row>
    <row r="2079" spans="1:62" ht="15.75" customHeight="1">
      <c r="E2079" s="316" t="s">
        <v>398</v>
      </c>
      <c r="F2079" s="260"/>
      <c r="G2079" s="261"/>
      <c r="H2079" s="285">
        <f>W240</f>
        <v>342084</v>
      </c>
      <c r="I2079" s="274"/>
      <c r="J2079" s="274"/>
      <c r="K2079" s="274"/>
      <c r="L2079" s="615">
        <f>I1565</f>
        <v>0</v>
      </c>
      <c r="M2079" s="607"/>
      <c r="N2079" s="607"/>
      <c r="O2079" s="274">
        <f>ROUND((S2079-L2079)/(AE2080-(L2079/H2079)),0)</f>
        <v>0</v>
      </c>
      <c r="P2079" s="274"/>
      <c r="Q2079" s="274"/>
      <c r="R2079" s="274"/>
      <c r="S2079" s="615">
        <f>I1569</f>
        <v>0</v>
      </c>
      <c r="T2079" s="607"/>
      <c r="U2079" s="616"/>
      <c r="V2079" s="286"/>
      <c r="W2079" s="274"/>
      <c r="X2079" s="274"/>
      <c r="Y2079" s="274"/>
      <c r="Z2079" s="607"/>
      <c r="AA2079" s="607"/>
      <c r="AB2079" s="607"/>
      <c r="AC2079" s="274"/>
      <c r="AD2079" s="274"/>
      <c r="AE2079" s="274"/>
      <c r="AF2079" s="274"/>
      <c r="AG2079" s="607"/>
      <c r="AH2079" s="607"/>
      <c r="AI2079" s="608"/>
      <c r="AN2079" s="24"/>
      <c r="BJ2079" s="165"/>
    </row>
    <row r="2080" spans="1:62" ht="15.75" customHeight="1">
      <c r="E2080" s="23"/>
      <c r="F2080" s="165"/>
      <c r="AA2080" s="178" t="s">
        <v>124</v>
      </c>
      <c r="AB2080" s="262" t="s">
        <v>568</v>
      </c>
      <c r="AC2080" s="262"/>
      <c r="AD2080" s="165" t="s">
        <v>26</v>
      </c>
      <c r="AE2080" s="325">
        <f>杭先端径*0.1</f>
        <v>0.15000000000000002</v>
      </c>
      <c r="AF2080" s="325"/>
      <c r="AG2080" s="325"/>
      <c r="AH2080" s="160" t="s">
        <v>427</v>
      </c>
      <c r="AI2080" s="165" t="s">
        <v>154</v>
      </c>
      <c r="AN2080" s="24"/>
      <c r="BJ2080" s="165"/>
    </row>
    <row r="2082" spans="2:33" ht="15.75" customHeight="1">
      <c r="B2082" s="165" t="s">
        <v>588</v>
      </c>
    </row>
    <row r="2083" spans="2:33" ht="15.75" customHeight="1">
      <c r="C2083" s="174"/>
      <c r="E2083" s="23"/>
    </row>
    <row r="2084" spans="2:33" ht="15.75" customHeight="1">
      <c r="D2084" s="21" t="s">
        <v>624</v>
      </c>
    </row>
    <row r="2086" spans="2:33" ht="15.75" customHeight="1">
      <c r="E2086" s="21" t="s">
        <v>593</v>
      </c>
    </row>
    <row r="2087" spans="2:33" ht="15.75" customHeight="1">
      <c r="F2087" s="23" t="s">
        <v>594</v>
      </c>
    </row>
    <row r="2088" spans="2:33" ht="15.75" customHeight="1">
      <c r="F2088" s="23" t="s">
        <v>595</v>
      </c>
    </row>
    <row r="2090" spans="2:33" ht="15.75" customHeight="1">
      <c r="F2090" s="23" t="s">
        <v>610</v>
      </c>
    </row>
    <row r="2091" spans="2:33" ht="15.75" customHeight="1">
      <c r="F2091" s="396" t="s">
        <v>248</v>
      </c>
      <c r="G2091" s="258"/>
      <c r="H2091" s="258"/>
      <c r="I2091" s="258" t="s">
        <v>249</v>
      </c>
      <c r="J2091" s="258"/>
      <c r="K2091" s="258"/>
      <c r="L2091" s="258"/>
      <c r="M2091" s="258"/>
      <c r="N2091" s="258"/>
      <c r="O2091" s="245" t="s">
        <v>599</v>
      </c>
      <c r="P2091" s="258"/>
      <c r="Q2091" s="258"/>
      <c r="R2091" s="245" t="s">
        <v>600</v>
      </c>
      <c r="S2091" s="258"/>
      <c r="T2091" s="258"/>
      <c r="U2091" s="245" t="s">
        <v>601</v>
      </c>
      <c r="V2091" s="245"/>
      <c r="W2091" s="258"/>
      <c r="X2091" s="258"/>
      <c r="Y2091" s="245" t="s">
        <v>611</v>
      </c>
      <c r="Z2091" s="245"/>
      <c r="AA2091" s="245"/>
      <c r="AB2091" s="245"/>
      <c r="AC2091" s="245"/>
      <c r="AD2091" s="245"/>
      <c r="AE2091" s="245"/>
      <c r="AF2091" s="245"/>
      <c r="AG2091" s="404"/>
    </row>
    <row r="2092" spans="2:33" ht="15.75" customHeight="1">
      <c r="F2092" s="446"/>
      <c r="G2092" s="230"/>
      <c r="H2092" s="230"/>
      <c r="I2092" s="230"/>
      <c r="J2092" s="230"/>
      <c r="K2092" s="230"/>
      <c r="L2092" s="230"/>
      <c r="M2092" s="230"/>
      <c r="N2092" s="230"/>
      <c r="O2092" s="230"/>
      <c r="P2092" s="230"/>
      <c r="Q2092" s="230"/>
      <c r="R2092" s="230"/>
      <c r="S2092" s="230"/>
      <c r="T2092" s="230"/>
      <c r="U2092" s="230"/>
      <c r="V2092" s="230"/>
      <c r="W2092" s="230"/>
      <c r="X2092" s="230"/>
      <c r="Y2092" s="355"/>
      <c r="Z2092" s="355"/>
      <c r="AA2092" s="355"/>
      <c r="AB2092" s="355"/>
      <c r="AC2092" s="355"/>
      <c r="AD2092" s="355"/>
      <c r="AE2092" s="355"/>
      <c r="AF2092" s="355"/>
      <c r="AG2092" s="405"/>
    </row>
    <row r="2093" spans="2:33" ht="15.75" customHeight="1">
      <c r="F2093" s="446" t="s">
        <v>258</v>
      </c>
      <c r="G2093" s="230"/>
      <c r="H2093" s="230"/>
      <c r="I2093" s="230" t="s">
        <v>256</v>
      </c>
      <c r="J2093" s="230"/>
      <c r="K2093" s="230"/>
      <c r="L2093" s="230"/>
      <c r="M2093" s="230"/>
      <c r="N2093" s="230"/>
      <c r="O2093" s="220">
        <f>'入力 (1)'!杭径</f>
        <v>1.5</v>
      </c>
      <c r="P2093" s="220"/>
      <c r="Q2093" s="220"/>
      <c r="R2093" s="230">
        <f>'入力 (2)'!本数N</f>
        <v>9</v>
      </c>
      <c r="S2093" s="230"/>
      <c r="T2093" s="230"/>
      <c r="U2093" s="217">
        <f>'入力 (2)'!抵抗幅LA</f>
        <v>4.5</v>
      </c>
      <c r="V2093" s="217"/>
      <c r="W2093" s="217"/>
      <c r="X2093" s="217"/>
      <c r="Y2093" s="217">
        <f>MIN((0.4/100)*U2093*1000,40)</f>
        <v>18.000000000000004</v>
      </c>
      <c r="Z2093" s="217"/>
      <c r="AA2093" s="217"/>
      <c r="AB2093" s="217"/>
      <c r="AC2093" s="230" t="s">
        <v>602</v>
      </c>
      <c r="AD2093" s="230"/>
      <c r="AE2093" s="230"/>
      <c r="AF2093" s="230"/>
      <c r="AG2093" s="386"/>
    </row>
    <row r="2094" spans="2:33" ht="15.75" customHeight="1">
      <c r="F2094" s="446"/>
      <c r="G2094" s="230"/>
      <c r="H2094" s="230"/>
      <c r="I2094" s="230" t="s">
        <v>257</v>
      </c>
      <c r="J2094" s="230"/>
      <c r="K2094" s="230"/>
      <c r="L2094" s="230"/>
      <c r="M2094" s="230"/>
      <c r="N2094" s="230"/>
      <c r="O2094" s="220"/>
      <c r="P2094" s="220"/>
      <c r="Q2094" s="220"/>
      <c r="R2094" s="230"/>
      <c r="S2094" s="230"/>
      <c r="T2094" s="230"/>
      <c r="U2094" s="217"/>
      <c r="V2094" s="217"/>
      <c r="W2094" s="217"/>
      <c r="X2094" s="217"/>
      <c r="Y2094" s="217">
        <f>MIN((0.4/100)*U2093*1000,40)</f>
        <v>18.000000000000004</v>
      </c>
      <c r="Z2094" s="217"/>
      <c r="AA2094" s="217"/>
      <c r="AB2094" s="217"/>
      <c r="AC2094" s="386" t="s">
        <v>602</v>
      </c>
      <c r="AD2094" s="620"/>
      <c r="AE2094" s="620"/>
      <c r="AF2094" s="620"/>
      <c r="AG2094" s="620"/>
    </row>
    <row r="2095" spans="2:33" ht="15.75" customHeight="1">
      <c r="F2095" s="446" t="s">
        <v>259</v>
      </c>
      <c r="G2095" s="230"/>
      <c r="H2095" s="230"/>
      <c r="I2095" s="230" t="s">
        <v>334</v>
      </c>
      <c r="J2095" s="230"/>
      <c r="K2095" s="230"/>
      <c r="L2095" s="230"/>
      <c r="M2095" s="230"/>
      <c r="N2095" s="230"/>
      <c r="O2095" s="220"/>
      <c r="P2095" s="220"/>
      <c r="Q2095" s="220"/>
      <c r="R2095" s="230"/>
      <c r="S2095" s="230"/>
      <c r="T2095" s="230"/>
      <c r="U2095" s="217"/>
      <c r="V2095" s="217"/>
      <c r="W2095" s="217"/>
      <c r="X2095" s="217"/>
      <c r="Y2095" s="217">
        <f>MIN((1.2/100)*U2093*1000,100)</f>
        <v>54</v>
      </c>
      <c r="Z2095" s="217"/>
      <c r="AA2095" s="217"/>
      <c r="AB2095" s="217"/>
      <c r="AC2095" s="230" t="s">
        <v>603</v>
      </c>
      <c r="AD2095" s="230"/>
      <c r="AE2095" s="230"/>
      <c r="AF2095" s="230"/>
      <c r="AG2095" s="386"/>
    </row>
    <row r="2096" spans="2:33" ht="15.75" customHeight="1">
      <c r="F2096" s="446"/>
      <c r="G2096" s="230"/>
      <c r="H2096" s="230"/>
      <c r="I2096" s="230" t="s">
        <v>596</v>
      </c>
      <c r="J2096" s="230"/>
      <c r="K2096" s="230"/>
      <c r="L2096" s="230"/>
      <c r="M2096" s="230"/>
      <c r="N2096" s="230"/>
      <c r="O2096" s="220"/>
      <c r="P2096" s="220"/>
      <c r="Q2096" s="220"/>
      <c r="R2096" s="230"/>
      <c r="S2096" s="230"/>
      <c r="T2096" s="230"/>
      <c r="U2096" s="217"/>
      <c r="V2096" s="217"/>
      <c r="W2096" s="217"/>
      <c r="X2096" s="217"/>
      <c r="Y2096" s="217">
        <f>(10/100)*U2093*1000</f>
        <v>450</v>
      </c>
      <c r="Z2096" s="217"/>
      <c r="AA2096" s="217"/>
      <c r="AB2096" s="217"/>
      <c r="AC2096" s="230" t="s">
        <v>604</v>
      </c>
      <c r="AD2096" s="230"/>
      <c r="AE2096" s="230"/>
      <c r="AF2096" s="230"/>
      <c r="AG2096" s="386"/>
    </row>
    <row r="2097" spans="1:62" ht="27.75" customHeight="1">
      <c r="A2097" s="174"/>
      <c r="B2097" s="174"/>
      <c r="C2097" s="174"/>
      <c r="D2097" s="174"/>
      <c r="E2097" s="174"/>
      <c r="F2097" s="446" t="s">
        <v>260</v>
      </c>
      <c r="G2097" s="230"/>
      <c r="H2097" s="230"/>
      <c r="I2097" s="355" t="s">
        <v>597</v>
      </c>
      <c r="J2097" s="230"/>
      <c r="K2097" s="230"/>
      <c r="L2097" s="230"/>
      <c r="M2097" s="230"/>
      <c r="N2097" s="230"/>
      <c r="O2097" s="220"/>
      <c r="P2097" s="220"/>
      <c r="Q2097" s="220"/>
      <c r="R2097" s="230"/>
      <c r="S2097" s="230"/>
      <c r="T2097" s="230"/>
      <c r="U2097" s="217"/>
      <c r="V2097" s="217"/>
      <c r="W2097" s="217"/>
      <c r="X2097" s="217"/>
      <c r="Y2097" s="217">
        <f>MIN((2/100)*U2093*1000,100)</f>
        <v>90</v>
      </c>
      <c r="Z2097" s="217"/>
      <c r="AA2097" s="217"/>
      <c r="AB2097" s="217"/>
      <c r="AC2097" s="230" t="s">
        <v>605</v>
      </c>
      <c r="AD2097" s="230"/>
      <c r="AE2097" s="230"/>
      <c r="AF2097" s="230"/>
      <c r="AG2097" s="386"/>
      <c r="AL2097" s="24"/>
      <c r="AM2097" s="24"/>
      <c r="AN2097" s="24"/>
      <c r="BH2097" s="165"/>
      <c r="BI2097" s="165"/>
      <c r="BJ2097" s="165"/>
    </row>
    <row r="2098" spans="1:62" ht="27.75" customHeight="1">
      <c r="A2098" s="174"/>
      <c r="B2098" s="174"/>
      <c r="C2098" s="174"/>
      <c r="D2098" s="174"/>
      <c r="E2098" s="174"/>
      <c r="F2098" s="316"/>
      <c r="G2098" s="260"/>
      <c r="H2098" s="260"/>
      <c r="I2098" s="246" t="s">
        <v>598</v>
      </c>
      <c r="J2098" s="260"/>
      <c r="K2098" s="260"/>
      <c r="L2098" s="260"/>
      <c r="M2098" s="260"/>
      <c r="N2098" s="260"/>
      <c r="O2098" s="249"/>
      <c r="P2098" s="249"/>
      <c r="Q2098" s="249"/>
      <c r="R2098" s="260"/>
      <c r="S2098" s="260"/>
      <c r="T2098" s="260"/>
      <c r="U2098" s="248"/>
      <c r="V2098" s="248"/>
      <c r="W2098" s="248"/>
      <c r="X2098" s="248"/>
      <c r="Y2098" s="248">
        <f>MIN((8/100)*U2093*1000,400)</f>
        <v>360</v>
      </c>
      <c r="Z2098" s="248"/>
      <c r="AA2098" s="248"/>
      <c r="AB2098" s="248"/>
      <c r="AC2098" s="260" t="s">
        <v>606</v>
      </c>
      <c r="AD2098" s="260"/>
      <c r="AE2098" s="260"/>
      <c r="AF2098" s="260"/>
      <c r="AG2098" s="261"/>
      <c r="AL2098" s="24"/>
      <c r="AM2098" s="24"/>
      <c r="AN2098" s="24"/>
      <c r="BH2098" s="165"/>
      <c r="BI2098" s="165"/>
      <c r="BJ2098" s="165"/>
    </row>
    <row r="2101" spans="1:62" ht="15.75" customHeight="1">
      <c r="E2101" s="21" t="s">
        <v>607</v>
      </c>
    </row>
    <row r="2102" spans="1:62" ht="15.75" customHeight="1">
      <c r="F2102" s="23" t="s">
        <v>608</v>
      </c>
    </row>
    <row r="2103" spans="1:62" ht="15.75" customHeight="1">
      <c r="F2103" s="23" t="s">
        <v>609</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612</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96" t="s">
        <v>248</v>
      </c>
      <c r="G2106" s="258"/>
      <c r="H2106" s="258"/>
      <c r="I2106" s="258" t="s">
        <v>249</v>
      </c>
      <c r="J2106" s="258"/>
      <c r="K2106" s="258"/>
      <c r="L2106" s="258"/>
      <c r="M2106" s="258"/>
      <c r="N2106" s="258"/>
      <c r="O2106" s="419" t="s">
        <v>615</v>
      </c>
      <c r="P2106" s="329"/>
      <c r="Q2106" s="329"/>
      <c r="R2106" s="329"/>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46"/>
      <c r="G2107" s="230"/>
      <c r="H2107" s="230"/>
      <c r="I2107" s="230"/>
      <c r="J2107" s="230"/>
      <c r="K2107" s="230"/>
      <c r="L2107" s="230"/>
      <c r="M2107" s="230"/>
      <c r="N2107" s="230"/>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46" t="s">
        <v>258</v>
      </c>
      <c r="G2108" s="230"/>
      <c r="H2108" s="230"/>
      <c r="I2108" s="230" t="s">
        <v>256</v>
      </c>
      <c r="J2108" s="230"/>
      <c r="K2108" s="230"/>
      <c r="L2108" s="230"/>
      <c r="M2108" s="230"/>
      <c r="N2108" s="230"/>
      <c r="O2108" s="230">
        <v>2</v>
      </c>
      <c r="P2108" s="230"/>
      <c r="Q2108" s="230"/>
      <c r="R2108" s="386"/>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46"/>
      <c r="G2109" s="230"/>
      <c r="H2109" s="230"/>
      <c r="I2109" s="230" t="s">
        <v>257</v>
      </c>
      <c r="J2109" s="230"/>
      <c r="K2109" s="230"/>
      <c r="L2109" s="230"/>
      <c r="M2109" s="230"/>
      <c r="N2109" s="230"/>
      <c r="O2109" s="230">
        <v>2</v>
      </c>
      <c r="P2109" s="230"/>
      <c r="Q2109" s="230"/>
      <c r="R2109" s="386"/>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46" t="s">
        <v>259</v>
      </c>
      <c r="G2110" s="230"/>
      <c r="H2110" s="230"/>
      <c r="I2110" s="230" t="s">
        <v>334</v>
      </c>
      <c r="J2110" s="230"/>
      <c r="K2110" s="230"/>
      <c r="L2110" s="230"/>
      <c r="M2110" s="230"/>
      <c r="N2110" s="230"/>
      <c r="O2110" s="230">
        <v>6</v>
      </c>
      <c r="P2110" s="230"/>
      <c r="Q2110" s="230"/>
      <c r="R2110" s="386"/>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46"/>
      <c r="G2111" s="230"/>
      <c r="H2111" s="230"/>
      <c r="I2111" s="230" t="s">
        <v>596</v>
      </c>
      <c r="J2111" s="230"/>
      <c r="K2111" s="230"/>
      <c r="L2111" s="230"/>
      <c r="M2111" s="230"/>
      <c r="N2111" s="230"/>
      <c r="O2111" s="230">
        <v>30</v>
      </c>
      <c r="P2111" s="230"/>
      <c r="Q2111" s="230"/>
      <c r="R2111" s="386"/>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46" t="s">
        <v>260</v>
      </c>
      <c r="G2112" s="230"/>
      <c r="H2112" s="230"/>
      <c r="I2112" s="355" t="s">
        <v>613</v>
      </c>
      <c r="J2112" s="230"/>
      <c r="K2112" s="230"/>
      <c r="L2112" s="230"/>
      <c r="M2112" s="230"/>
      <c r="N2112" s="230"/>
      <c r="O2112" s="230">
        <v>10</v>
      </c>
      <c r="P2112" s="230"/>
      <c r="Q2112" s="230"/>
      <c r="R2112" s="386"/>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16"/>
      <c r="G2113" s="260"/>
      <c r="H2113" s="260"/>
      <c r="I2113" s="246" t="s">
        <v>614</v>
      </c>
      <c r="J2113" s="260"/>
      <c r="K2113" s="260"/>
      <c r="L2113" s="260"/>
      <c r="M2113" s="260"/>
      <c r="N2113" s="260"/>
      <c r="O2113" s="260">
        <v>20</v>
      </c>
      <c r="P2113" s="260"/>
      <c r="Q2113" s="260"/>
      <c r="R2113" s="261"/>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588</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1" manualBreakCount="51">
    <brk id="46" max="16383" man="1"/>
    <brk id="76" max="16383" man="1"/>
    <brk id="97" max="16383" man="1"/>
    <brk id="131" max="16383" man="1"/>
    <brk id="174" max="16383" man="1"/>
    <brk id="216" max="16383" man="1"/>
    <brk id="254" max="16383" man="1"/>
    <brk id="298" max="16383" man="1"/>
    <brk id="342" max="16383" man="1"/>
    <brk id="386" max="16383" man="1"/>
    <brk id="408" max="16383" man="1"/>
    <brk id="445" max="16383" man="1"/>
    <brk id="495" max="16383" man="1"/>
    <brk id="545" max="16383" man="1"/>
    <brk id="600" max="16383" man="1"/>
    <brk id="646" max="16383" man="1"/>
    <brk id="692" max="16383" man="1"/>
    <brk id="738" max="16383" man="1"/>
    <brk id="784" max="16383" man="1"/>
    <brk id="821" max="16383" man="1"/>
    <brk id="863" max="16383" man="1"/>
    <brk id="911" max="16383" man="1"/>
    <brk id="959" max="16383" man="1"/>
    <brk id="1007" max="16383" man="1"/>
    <brk id="1053" max="16383" man="1"/>
    <brk id="1078" max="16383" man="1"/>
    <brk id="1113" max="16383" man="1"/>
    <brk id="1140" max="16383" man="1"/>
    <brk id="1180" max="16383" man="1"/>
    <brk id="1222" max="16383" man="1"/>
    <brk id="1257" max="16383" man="1"/>
    <brk id="1296" max="16383" man="1"/>
    <brk id="1332" max="16383" man="1"/>
    <brk id="1368" max="16383" man="1"/>
    <brk id="1404" max="16383" man="1"/>
    <brk id="1440" max="16383" man="1"/>
    <brk id="1476" max="16383" man="1"/>
    <brk id="1512" max="16383" man="1"/>
    <brk id="1548" max="16383" man="1"/>
    <brk id="1585" max="16383" man="1"/>
    <brk id="1629" max="16383" man="1"/>
    <brk id="1673" max="16383" man="1"/>
    <brk id="1718" max="16383" man="1"/>
    <brk id="1767" max="16383" man="1"/>
    <brk id="1812" max="16383" man="1"/>
    <brk id="1860" max="16383" man="1"/>
    <brk id="1907" max="16383" man="1"/>
    <brk id="1954" max="16383" man="1"/>
    <brk id="2001" max="16383" man="1"/>
    <brk id="2048"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笹澤陽佑</cp:lastModifiedBy>
  <cp:lastPrinted>2018-09-04T00:18:43Z</cp:lastPrinted>
  <dcterms:created xsi:type="dcterms:W3CDTF">1997-12-09T00:45:52Z</dcterms:created>
  <dcterms:modified xsi:type="dcterms:W3CDTF">2018-09-04T00:43:00Z</dcterms:modified>
</cp:coreProperties>
</file>